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R-Ž-2025-09-09-IROP-V37-ITI-ŠKOLY-2025-2026\VÝBĚROVÉ ŘÍZENÍ-školy\SPECIALIZOVANÝ NÁBYTEK\VÝKAZY VÝMĚR-SPECIALIZOVANÝ NÁBYTEK\"/>
    </mc:Choice>
  </mc:AlternateContent>
  <xr:revisionPtr revIDLastSave="0" documentId="13_ncr:1_{6A47D927-57EC-4063-B953-9A4EAF104A9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kapitulace stavby" sheetId="1" r:id="rId1"/>
    <sheet name="učebna jazyků" sheetId="12" r:id="rId2"/>
    <sheet name="učebna přírodních věd" sheetId="19" r:id="rId3"/>
  </sheets>
  <definedNames>
    <definedName name="_xlnm._FilterDatabase" localSheetId="1" hidden="1">'učebna jazyků'!$C$125:$K$141</definedName>
    <definedName name="_xlnm._FilterDatabase" localSheetId="2" hidden="1">'učebna přírodních věd'!$C$125:$K$141</definedName>
    <definedName name="_xlnm.Print_Titles" localSheetId="0">'Rekapitulace stavby'!$92:$92</definedName>
    <definedName name="_xlnm.Print_Titles" localSheetId="1">'učebna jazyků'!$125:$125</definedName>
    <definedName name="_xlnm.Print_Titles" localSheetId="2">'učebna přírodních věd'!$125:$125</definedName>
    <definedName name="_xlnm.Print_Area" localSheetId="0">'Rekapitulace stavby'!$D$4:$AO$76,'Rekapitulace stavby'!$C$82:$AQ$100</definedName>
    <definedName name="_xlnm.Print_Area" localSheetId="1">'učebna jazyků'!$C$109:$K$141</definedName>
    <definedName name="_xlnm.Print_Area" localSheetId="2">'učebna přírodních věd'!$C$109:$K$141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K129" i="12" l="1"/>
  <c r="BK130" i="12"/>
  <c r="BK131" i="12"/>
  <c r="BK132" i="12"/>
  <c r="BK133" i="12"/>
  <c r="BK134" i="12"/>
  <c r="BK135" i="12"/>
  <c r="BK136" i="12"/>
  <c r="BK137" i="12"/>
  <c r="BK138" i="12"/>
  <c r="BK139" i="12"/>
  <c r="BK140" i="12"/>
  <c r="BK141" i="12"/>
  <c r="BK128" i="12"/>
  <c r="BK127" i="12"/>
  <c r="BK126" i="12"/>
  <c r="J126" i="12"/>
  <c r="J34" i="12"/>
  <c r="AG97" i="1"/>
  <c r="J129" i="12"/>
  <c r="BE129" i="12"/>
  <c r="J130" i="12"/>
  <c r="BE130" i="12"/>
  <c r="J131" i="12"/>
  <c r="BE131" i="12"/>
  <c r="J132" i="12"/>
  <c r="BE132" i="12"/>
  <c r="J133" i="12"/>
  <c r="BE133" i="12"/>
  <c r="J134" i="12"/>
  <c r="BE134" i="12"/>
  <c r="J135" i="12"/>
  <c r="BE135" i="12"/>
  <c r="J136" i="12"/>
  <c r="BE136" i="12"/>
  <c r="J137" i="12"/>
  <c r="BE137" i="12"/>
  <c r="J138" i="12"/>
  <c r="BE138" i="12"/>
  <c r="J139" i="12"/>
  <c r="BE139" i="12"/>
  <c r="J140" i="12"/>
  <c r="BE140" i="12"/>
  <c r="J141" i="12"/>
  <c r="BE141" i="12"/>
  <c r="J37" i="12"/>
  <c r="AV97" i="1"/>
  <c r="BF129" i="12"/>
  <c r="BF130" i="12"/>
  <c r="BF131" i="12"/>
  <c r="BF132" i="12"/>
  <c r="BF133" i="12"/>
  <c r="BF134" i="12"/>
  <c r="BF135" i="12"/>
  <c r="BF136" i="12"/>
  <c r="BF137" i="12"/>
  <c r="BF138" i="12"/>
  <c r="BF139" i="12"/>
  <c r="BF140" i="12"/>
  <c r="BF141" i="12"/>
  <c r="J38" i="12"/>
  <c r="AW97" i="1"/>
  <c r="AT97" i="1"/>
  <c r="AN97" i="1"/>
  <c r="BK129" i="19"/>
  <c r="BK130" i="19"/>
  <c r="BK131" i="19"/>
  <c r="BK132" i="19"/>
  <c r="BK133" i="19"/>
  <c r="BK134" i="19"/>
  <c r="BK135" i="19"/>
  <c r="BK136" i="19"/>
  <c r="BK137" i="19"/>
  <c r="BK138" i="19"/>
  <c r="BK139" i="19"/>
  <c r="BK140" i="19"/>
  <c r="BK141" i="19"/>
  <c r="BK128" i="19"/>
  <c r="BK127" i="19"/>
  <c r="BK126" i="19"/>
  <c r="J126" i="19"/>
  <c r="J34" i="19"/>
  <c r="AG99" i="1"/>
  <c r="J129" i="19"/>
  <c r="BE129" i="19"/>
  <c r="J130" i="19"/>
  <c r="BE130" i="19"/>
  <c r="J131" i="19"/>
  <c r="BE131" i="19"/>
  <c r="J132" i="19"/>
  <c r="BE132" i="19"/>
  <c r="J133" i="19"/>
  <c r="BE133" i="19"/>
  <c r="J134" i="19"/>
  <c r="BE134" i="19"/>
  <c r="J135" i="19"/>
  <c r="BE135" i="19"/>
  <c r="J136" i="19"/>
  <c r="BE136" i="19"/>
  <c r="J137" i="19"/>
  <c r="BE137" i="19"/>
  <c r="J138" i="19"/>
  <c r="BE138" i="19"/>
  <c r="J139" i="19"/>
  <c r="BE139" i="19"/>
  <c r="J140" i="19"/>
  <c r="BE140" i="19"/>
  <c r="J141" i="19"/>
  <c r="BE141" i="19"/>
  <c r="J37" i="19"/>
  <c r="AV99" i="1"/>
  <c r="BF129" i="19"/>
  <c r="BF130" i="19"/>
  <c r="BF131" i="19"/>
  <c r="BF132" i="19"/>
  <c r="BF133" i="19"/>
  <c r="BF134" i="19"/>
  <c r="BF135" i="19"/>
  <c r="BF136" i="19"/>
  <c r="BF137" i="19"/>
  <c r="BF138" i="19"/>
  <c r="BF139" i="19"/>
  <c r="BF140" i="19"/>
  <c r="BF141" i="19"/>
  <c r="J38" i="19"/>
  <c r="AW99" i="1"/>
  <c r="AT99" i="1"/>
  <c r="AN99" i="1"/>
  <c r="AN95" i="1"/>
  <c r="AG95" i="1"/>
  <c r="J128" i="19"/>
  <c r="J128" i="12"/>
  <c r="AG98" i="1"/>
  <c r="F37" i="19"/>
  <c r="AZ99" i="1"/>
  <c r="AZ98" i="1"/>
  <c r="AV98" i="1"/>
  <c r="F38" i="19"/>
  <c r="BA99" i="1"/>
  <c r="BA98" i="1"/>
  <c r="AW98" i="1"/>
  <c r="AT98" i="1"/>
  <c r="AN98" i="1"/>
  <c r="F37" i="12"/>
  <c r="AZ97" i="1"/>
  <c r="F38" i="12"/>
  <c r="BA97" i="1"/>
  <c r="J41" i="19"/>
  <c r="J40" i="19"/>
  <c r="AY99" i="1"/>
  <c r="J39" i="19"/>
  <c r="AX99" i="1"/>
  <c r="BI141" i="19"/>
  <c r="BH141" i="19"/>
  <c r="BG141" i="19"/>
  <c r="T141" i="19"/>
  <c r="R141" i="19"/>
  <c r="P141" i="19"/>
  <c r="BI140" i="19"/>
  <c r="BH140" i="19"/>
  <c r="BG140" i="19"/>
  <c r="T140" i="19"/>
  <c r="R140" i="19"/>
  <c r="P140" i="19"/>
  <c r="BI139" i="19"/>
  <c r="BH139" i="19"/>
  <c r="BG139" i="19"/>
  <c r="T139" i="19"/>
  <c r="R139" i="19"/>
  <c r="P139" i="19"/>
  <c r="BI138" i="19"/>
  <c r="BH138" i="19"/>
  <c r="BG138" i="19"/>
  <c r="T138" i="19"/>
  <c r="R138" i="19"/>
  <c r="P138" i="19"/>
  <c r="BI137" i="19"/>
  <c r="BH137" i="19"/>
  <c r="BG137" i="19"/>
  <c r="T137" i="19"/>
  <c r="R137" i="19"/>
  <c r="P137" i="19"/>
  <c r="BI136" i="19"/>
  <c r="BH136" i="19"/>
  <c r="BG136" i="19"/>
  <c r="T136" i="19"/>
  <c r="R136" i="19"/>
  <c r="P136" i="19"/>
  <c r="BI135" i="19"/>
  <c r="BH135" i="19"/>
  <c r="BG135" i="19"/>
  <c r="T135" i="19"/>
  <c r="R135" i="19"/>
  <c r="P135" i="19"/>
  <c r="BI134" i="19"/>
  <c r="BH134" i="19"/>
  <c r="BG134" i="19"/>
  <c r="T134" i="19"/>
  <c r="R134" i="19"/>
  <c r="P134" i="19"/>
  <c r="BI133" i="19"/>
  <c r="BH133" i="19"/>
  <c r="BG133" i="19"/>
  <c r="T133" i="19"/>
  <c r="R133" i="19"/>
  <c r="P133" i="19"/>
  <c r="BI132" i="19"/>
  <c r="BH132" i="19"/>
  <c r="BG132" i="19"/>
  <c r="T132" i="19"/>
  <c r="R132" i="19"/>
  <c r="P132" i="19"/>
  <c r="BI131" i="19"/>
  <c r="BH131" i="19"/>
  <c r="BG131" i="19"/>
  <c r="T131" i="19"/>
  <c r="R131" i="19"/>
  <c r="P131" i="19"/>
  <c r="BI130" i="19"/>
  <c r="BH130" i="19"/>
  <c r="BG130" i="19"/>
  <c r="T130" i="19"/>
  <c r="R130" i="19"/>
  <c r="P130" i="19"/>
  <c r="BI129" i="19"/>
  <c r="BH129" i="19"/>
  <c r="BG129" i="19"/>
  <c r="T129" i="19"/>
  <c r="R129" i="19"/>
  <c r="P129" i="19"/>
  <c r="J122" i="19"/>
  <c r="F122" i="19"/>
  <c r="F120" i="19"/>
  <c r="E118" i="19"/>
  <c r="J95" i="19"/>
  <c r="F95" i="19"/>
  <c r="F93" i="19"/>
  <c r="E91" i="19"/>
  <c r="J28" i="19"/>
  <c r="E28" i="19"/>
  <c r="J96" i="19"/>
  <c r="J27" i="19"/>
  <c r="J22" i="19"/>
  <c r="E22" i="19"/>
  <c r="F123" i="19"/>
  <c r="J21" i="19"/>
  <c r="J16" i="19"/>
  <c r="J120" i="19"/>
  <c r="E7" i="19"/>
  <c r="E85" i="19"/>
  <c r="J41" i="12"/>
  <c r="J40" i="12"/>
  <c r="AY97" i="1"/>
  <c r="J39" i="12"/>
  <c r="AX97" i="1"/>
  <c r="BI141" i="12"/>
  <c r="BH141" i="12"/>
  <c r="BG141" i="12"/>
  <c r="T141" i="12"/>
  <c r="R141" i="12"/>
  <c r="P141" i="12"/>
  <c r="BI140" i="12"/>
  <c r="BH140" i="12"/>
  <c r="BG140" i="12"/>
  <c r="T140" i="12"/>
  <c r="R140" i="12"/>
  <c r="P140" i="12"/>
  <c r="BI139" i="12"/>
  <c r="BH139" i="12"/>
  <c r="BG139" i="12"/>
  <c r="T139" i="12"/>
  <c r="R139" i="12"/>
  <c r="P139" i="12"/>
  <c r="BI138" i="12"/>
  <c r="BH138" i="12"/>
  <c r="BG138" i="12"/>
  <c r="T138" i="12"/>
  <c r="R138" i="12"/>
  <c r="P138" i="12"/>
  <c r="BI137" i="12"/>
  <c r="BH137" i="12"/>
  <c r="BG137" i="12"/>
  <c r="T137" i="12"/>
  <c r="R137" i="12"/>
  <c r="P137" i="12"/>
  <c r="BI136" i="12"/>
  <c r="BH136" i="12"/>
  <c r="BG136" i="12"/>
  <c r="T136" i="12"/>
  <c r="R136" i="12"/>
  <c r="P136" i="12"/>
  <c r="BI135" i="12"/>
  <c r="BH135" i="12"/>
  <c r="BG135" i="12"/>
  <c r="T135" i="12"/>
  <c r="R135" i="12"/>
  <c r="P135" i="12"/>
  <c r="BI134" i="12"/>
  <c r="BH134" i="12"/>
  <c r="BG134" i="12"/>
  <c r="T134" i="12"/>
  <c r="R134" i="12"/>
  <c r="P134" i="12"/>
  <c r="BI133" i="12"/>
  <c r="BH133" i="12"/>
  <c r="BG133" i="12"/>
  <c r="T133" i="12"/>
  <c r="R133" i="12"/>
  <c r="P133" i="12"/>
  <c r="BI132" i="12"/>
  <c r="BH132" i="12"/>
  <c r="BG132" i="12"/>
  <c r="T132" i="12"/>
  <c r="R132" i="12"/>
  <c r="P132" i="12"/>
  <c r="BI131" i="12"/>
  <c r="BH131" i="12"/>
  <c r="BG131" i="12"/>
  <c r="T131" i="12"/>
  <c r="R131" i="12"/>
  <c r="P131" i="12"/>
  <c r="BI130" i="12"/>
  <c r="BH130" i="12"/>
  <c r="BG130" i="12"/>
  <c r="T130" i="12"/>
  <c r="R130" i="12"/>
  <c r="P130" i="12"/>
  <c r="BI129" i="12"/>
  <c r="BH129" i="12"/>
  <c r="BG129" i="12"/>
  <c r="T129" i="12"/>
  <c r="R129" i="12"/>
  <c r="P129" i="12"/>
  <c r="J122" i="12"/>
  <c r="F122" i="12"/>
  <c r="F120" i="12"/>
  <c r="E118" i="12"/>
  <c r="J95" i="12"/>
  <c r="F95" i="12"/>
  <c r="F93" i="12"/>
  <c r="E91" i="12"/>
  <c r="J28" i="12"/>
  <c r="E28" i="12"/>
  <c r="J123" i="12"/>
  <c r="J27" i="12"/>
  <c r="J22" i="12"/>
  <c r="E22" i="12"/>
  <c r="F123" i="12"/>
  <c r="J21" i="12"/>
  <c r="J16" i="12"/>
  <c r="J93" i="12"/>
  <c r="E7" i="12"/>
  <c r="E112" i="12"/>
  <c r="L90" i="1"/>
  <c r="AM90" i="1"/>
  <c r="AM89" i="1"/>
  <c r="L89" i="1"/>
  <c r="AM87" i="1"/>
  <c r="L87" i="1"/>
  <c r="L85" i="1"/>
  <c r="L84" i="1"/>
  <c r="AS98" i="1"/>
  <c r="R128" i="12"/>
  <c r="R127" i="12"/>
  <c r="R126" i="12"/>
  <c r="P128" i="19"/>
  <c r="P127" i="19"/>
  <c r="P126" i="19"/>
  <c r="AU99" i="1"/>
  <c r="P128" i="12"/>
  <c r="P127" i="12"/>
  <c r="P126" i="12"/>
  <c r="AU97" i="1"/>
  <c r="J102" i="19"/>
  <c r="J102" i="12"/>
  <c r="T128" i="12"/>
  <c r="T127" i="12"/>
  <c r="T126" i="12"/>
  <c r="T128" i="19"/>
  <c r="T127" i="19"/>
  <c r="T126" i="19"/>
  <c r="R128" i="19"/>
  <c r="R127" i="19"/>
  <c r="R126" i="19"/>
  <c r="J123" i="19"/>
  <c r="J93" i="19"/>
  <c r="E112" i="19"/>
  <c r="F96" i="19"/>
  <c r="J96" i="12"/>
  <c r="J120" i="12"/>
  <c r="E85" i="12"/>
  <c r="F96" i="12"/>
  <c r="F39" i="12"/>
  <c r="BB97" i="1"/>
  <c r="F41" i="12"/>
  <c r="BD97" i="1"/>
  <c r="AS95" i="1"/>
  <c r="AS94" i="1"/>
  <c r="F40" i="12"/>
  <c r="BC97" i="1"/>
  <c r="F40" i="19"/>
  <c r="BC99" i="1"/>
  <c r="F39" i="19"/>
  <c r="BB99" i="1"/>
  <c r="F41" i="19"/>
  <c r="BD99" i="1"/>
  <c r="J127" i="12"/>
  <c r="J101" i="12"/>
  <c r="J127" i="19"/>
  <c r="J101" i="19"/>
  <c r="BC98" i="1"/>
  <c r="AY98" i="1"/>
  <c r="BB98" i="1"/>
  <c r="AX98" i="1"/>
  <c r="BD98" i="1"/>
  <c r="BD95" i="1"/>
  <c r="BD94" i="1"/>
  <c r="W33" i="1"/>
  <c r="BC95" i="1"/>
  <c r="AY95" i="1"/>
  <c r="BA95" i="1"/>
  <c r="BA94" i="1"/>
  <c r="AW94" i="1"/>
  <c r="AU98" i="1"/>
  <c r="BB95" i="1"/>
  <c r="AX95" i="1"/>
  <c r="J43" i="12"/>
  <c r="J43" i="19"/>
  <c r="J100" i="19"/>
  <c r="J100" i="12"/>
  <c r="AU95" i="1"/>
  <c r="AU94" i="1"/>
  <c r="BC94" i="1"/>
  <c r="W32" i="1"/>
  <c r="AZ95" i="1"/>
  <c r="AV95" i="1"/>
  <c r="AT95" i="1"/>
  <c r="AW95" i="1"/>
  <c r="BB94" i="1"/>
  <c r="W31" i="1"/>
  <c r="AZ94" i="1"/>
  <c r="AX94" i="1"/>
  <c r="AY94" i="1"/>
  <c r="AG94" i="1"/>
  <c r="AV94" i="1"/>
  <c r="AK26" i="1"/>
  <c r="W29" i="1"/>
  <c r="AK29" i="1"/>
  <c r="AN94" i="1"/>
  <c r="AK35" i="1"/>
  <c r="AT94" i="1"/>
</calcChain>
</file>

<file path=xl/sharedStrings.xml><?xml version="1.0" encoding="utf-8"?>
<sst xmlns="http://schemas.openxmlformats.org/spreadsheetml/2006/main" count="823" uniqueCount="195">
  <si>
    <t>Export Komplet</t>
  </si>
  <si>
    <t/>
  </si>
  <si>
    <t>2.0</t>
  </si>
  <si>
    <t>False</t>
  </si>
  <si>
    <t>{83fcf772-a671-4d81-a484-a8184fc296cd}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</si>
  <si>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</si>
  <si>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</si>
  <si>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</si>
  <si>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</si>
  <si>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</si>
  <si>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</si>
  <si>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</si>
  <si>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</si>
  <si>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18102024</t>
  </si>
  <si>
    <t>Stavba:</t>
  </si>
  <si>
    <t>ZŠ Písečná 5144, Chomutov</t>
  </si>
  <si>
    <t>KSO:</t>
  </si>
  <si>
    <t>CC-CZ:</t>
  </si>
  <si>
    <t>Místo:</t>
  </si>
  <si>
    <t xml:space="preserve"> </t>
  </si>
  <si>
    <t>Datum:</t>
  </si>
  <si>
    <t>18. 10. 2024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</si>
  <si>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</si>
  <si>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</si>
  <si>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</si>
  <si>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</si>
  <si>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</si>
  <si>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</si>
  <si>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</si>
  <si>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48168017</t>
  </si>
  <si>
    <t>Digitronic CZ s.r.o. Hradec Králové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</si>
  <si>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</si>
  <si>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</si>
  <si>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</si>
  <si>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</si>
  <si>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</si>
  <si>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</si>
  <si>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</si>
  <si>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</si>
  <si>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</si>
  <si>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</si>
  <si>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</si>
  <si>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</si>
  <si>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</si>
  <si>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</si>
  <si>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</si>
  <si>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</si>
  <si>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</si>
  <si>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</si>
  <si>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</si>
  <si>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</si>
  <si>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</si>
  <si>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</si>
  <si>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</si>
  <si>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</si>
  <si>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</si>
  <si>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</si>
  <si>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</si>
  <si>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</si>
  <si>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</si>
  <si>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</si>
  <si>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</si>
  <si>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</si>
  <si>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</si>
  <si>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</si>
  <si>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</si>
  <si>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</si>
  <si>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</si>
  <si>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</si>
  <si>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</si>
  <si>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</si>
  <si>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</si>
  <si>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</si>
  <si>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</si>
  <si>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</si>
  <si>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</si>
  <si>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</si>
  <si>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</si>
  <si>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02122024</t>
  </si>
  <si>
    <t>IROP</t>
  </si>
  <si>
    <t>STA</t>
  </si>
  <si>
    <t>1</t>
  </si>
  <si>
    <t>{d38be0e9-1057-4577-a79d-f112fec34d3d}</t>
  </si>
  <si>
    <t>2</t>
  </si>
  <si>
    <t>Soupis</t>
  </si>
  <si>
    <t>/</t>
  </si>
  <si>
    <t>3</t>
  </si>
  <si>
    <t>4</t>
  </si>
  <si>
    <t>6</t>
  </si>
  <si>
    <t>42</t>
  </si>
  <si>
    <t>učebna jazyky 42</t>
  </si>
  <si>
    <t>{fa653c1e-1bc3-40d9-a783-4395d5b91625}</t>
  </si>
  <si>
    <t>5</t>
  </si>
  <si>
    <t>02 (1)</t>
  </si>
  <si>
    <t>Nábytek</t>
  </si>
  <si>
    <t>{c157288e-d159-41f1-880c-b246adf46b6b}</t>
  </si>
  <si>
    <t>39</t>
  </si>
  <si>
    <t>učebna fyziky 39</t>
  </si>
  <si>
    <t>{23ea84d9-9bb2-46f4-940b-86ba95931b01}</t>
  </si>
  <si>
    <t>02 (2)</t>
  </si>
  <si>
    <t>Nábytek_01</t>
  </si>
  <si>
    <t>{dc892a5e-9ba4-4037-b8ad-eb2a86048f28}</t>
  </si>
  <si>
    <t>20</t>
  </si>
  <si>
    <t>KRYCÍ LIST SOUPISU PRACÍ</t>
  </si>
  <si>
    <t>Objekt:</t>
  </si>
  <si>
    <t>02122024 - IROP</t>
  </si>
  <si>
    <t>Soupis:</t>
  </si>
  <si>
    <t>Úroveň 3: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</si>
  <si>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</si>
  <si>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</si>
  <si>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</si>
  <si>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</si>
  <si>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</si>
  <si>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</si>
  <si>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</si>
  <si>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</si>
  <si>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</si>
  <si>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</si>
  <si>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</si>
  <si>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</si>
  <si>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</si>
  <si>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</si>
  <si>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</si>
  <si>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</si>
  <si>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</si>
  <si>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</si>
  <si>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</si>
  <si>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9</t>
  </si>
  <si>
    <t>K</t>
  </si>
  <si>
    <t>kus</t>
  </si>
  <si>
    <t>16</t>
  </si>
  <si>
    <t>8</t>
  </si>
  <si>
    <t>10</t>
  </si>
  <si>
    <t>7</t>
  </si>
  <si>
    <t>14</t>
  </si>
  <si>
    <t>18</t>
  </si>
  <si>
    <t>11</t>
  </si>
  <si>
    <t>22</t>
  </si>
  <si>
    <t>24</t>
  </si>
  <si>
    <t>13</t>
  </si>
  <si>
    <t>26</t>
  </si>
  <si>
    <t>D1</t>
  </si>
  <si>
    <t>42 - učebna jazyky 42</t>
  </si>
  <si>
    <t>02 (1) - Nábytek</t>
  </si>
  <si>
    <t>NÁB - Nábytek</t>
  </si>
  <si>
    <t xml:space="preserve">    D1 - Nábytek</t>
  </si>
  <si>
    <t>NÁB</t>
  </si>
  <si>
    <t>Katedra učitele</t>
  </si>
  <si>
    <t>Katedra profesora. Vnější rozměry katedry š.1800×h.680×v.760mm, 2× kabelová průchodka. V pravé části katedry umístěna uzamykatelná skříňka na soklu o vnitřních rozměrech š.510×h.632×v.688mm. Skříňka vybavena nasávacím otvorem v čele dvířek a otvorem v hor</t>
  </si>
  <si>
    <t>Lavice pro 1x studen</t>
  </si>
  <si>
    <t>Lavice jazykové laboratoře přizpůsobena pro osazení techniky jazykové laboratoře. Lavice pro jednoho studenta, 4x kabelová průchodka. Stůl je vhodný pro spojení do různých sestav - vytvoření dvojlavice, vytvoření podélného layoutu sezení, vytvoření layaut</t>
  </si>
  <si>
    <t>Lavice pro 1x handic</t>
  </si>
  <si>
    <t>Lavice handicapovaného studenta jazykové laboratoře přizpůsobena pro osazení techniky jazykové laboratoře. Lavice pro jednoho studenta, 4x kabelová průchodka. Stůl je vhodný pro spojení do různých sestav - vytvoření dvojlavice, vytvoření podélného layoutu</t>
  </si>
  <si>
    <t>Kotvení do podlahy</t>
  </si>
  <si>
    <t>Kotvení do podlahy do tvaru L, příložka pozink, hmoždinka 8x50. Cena včetně dopravy a instalace.</t>
  </si>
  <si>
    <t>Kabelový žlab k lavi</t>
  </si>
  <si>
    <t>Kabelový žlab o rozměrech š.1300×h.150×v.760mm pro lavici pro jednoho studenta a vytvoření podélného layoutu sezení v řadách nebo do U, 1× otvor pro napojení na kabelové průchodky stolu pro jednoho studenta a 2× otvor pro napojení další řady. Uzamykatelná</t>
  </si>
  <si>
    <t>Kabelový žlab k la.1</t>
  </si>
  <si>
    <t>Kabelový žlab o rozměrech š.1520×h.150×v.760mm pro spojení 2x lavice pro jednoho studenta a vytvoření podélného layoutu sezení v řadách nebo do U, 2× otvor pro napojení na kabelové průchodky stolu pro jednoho studenta a 2× otvor pro napojení další řady. U</t>
  </si>
  <si>
    <t>Kabelový žlab k la.2</t>
  </si>
  <si>
    <t>Kabelový žlab o  rozměrech š.760×h.150×v.760mm pro lavici pro jednoho studenta a vytvoření sezení v řadách nebo do U, 1× otvor pro napojení na kabelové průchodky stolu pro jednoho studenta a 2× otvor pro napojení další řady. Uzamykatelné a výklopné čelo p</t>
  </si>
  <si>
    <t>Kabelový žlab k la.3</t>
  </si>
  <si>
    <t>Kabelový žlab o rozměrech š.1520×h.150×v.760mm pro spojení 2x lavice pro jednoho studenta a vytvoření sezení v řadách nebo do U, 2× otvor pro napojení na kabelové průchodky stolu pro jednoho studenta a 2× otvor pro napojení další řady. Uzamykatelné a výkl</t>
  </si>
  <si>
    <t>Skříň vysoká, sestav</t>
  </si>
  <si>
    <t>Sestava tří vysokých skříní s křídlovými dveřmi. Celkový rozměr: 2480 x 400 x 2000 (š x h x v). Korpus je dodáván smontovaný, lepený v lisu bez pohledových spojení, je vyroben z oboustranně laminovaných dřevotřískových desek tloušťky min. 19 mm. Korpus os</t>
  </si>
  <si>
    <t>Skříň vysoká, na bat</t>
  </si>
  <si>
    <t>Skříň vysoká, otevřený regál k uskladnění batohů. Rozměr: 1000 x 400 x 2000 (š x h x v). Korpus je dodáván smontovaný, lepený v lisu bez pohledových spojení, je vyroben z oboustranně laminovaných dřevotřískových desek tloušťky min. 19 mm. Korpus osazen na</t>
  </si>
  <si>
    <t>Nástěnná tabule</t>
  </si>
  <si>
    <t>Nástěnná tabule pro popis fixem, minimální rozměry 200x100cm. Cena včetně dopravy, instalace.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</si>
  <si>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</si>
  <si>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</si>
  <si>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Židle žákovská</t>
  </si>
  <si>
    <t>Nástěnná tabule pro popis fixem, minimální rozměry 200x120cm. Cena včetně dopravy, instalace.</t>
  </si>
  <si>
    <t>39 - učebna fyziky 39</t>
  </si>
  <si>
    <t>02 (2) - Nábytek_01</t>
  </si>
  <si>
    <t>Katedra profesora. Vnější rozměry katedry š.2800×h.680×v.760mm, 2× kabelová průchodka. V pravé části katedry umístěna uzamykatelná skříňka na soklu o vnitřních rozměrech š.510×h.632×v.688mm. Skříňka vybavena nasávacím otvorem v čele dvířek a otvorem v hor</t>
  </si>
  <si>
    <t>Zdroj</t>
  </si>
  <si>
    <t>Elektrický zdroj pro elektrické zámky v lavicích. 1 zdroj určen pro 4-5 stolů. Cena včetně dopravy a instalace.</t>
  </si>
  <si>
    <t>Stůl učebny přírodní</t>
  </si>
  <si>
    <t>Stůl učebny pro 2 žáky, použitelný jako plocha pro pokusy a kolaborativní výuku, ale také jako standardní stůl pro potřeby kmenové učebny. Šířka 1400mm a hloubka min. 650mm. Standardní minimální použité materiály: ocelové profily ovál 80x25x2mm, D 55x35x2</t>
  </si>
  <si>
    <t>Skříň vysoká</t>
  </si>
  <si>
    <t>Skříň vysoká. Rozměry ŠxVxH 1000x2000x500 mm, 4x uzamykatelné křídlové dveře, horní dveře prosklené v hliníkovém rámečku - bezpečnostní sklo, 4x nastavitelná police. Cena včetně dopravy a instalace.</t>
  </si>
  <si>
    <t>Skříň nízká - nástav</t>
  </si>
  <si>
    <t>Skříň nízká - nástavec. Rozměry ŠxVxH 1000x800x500 mm, 2x uzamykatelné křídlové dveře, 1x nastavitelná police, včetně tyče pro zavěšení žebříku. Cena včetně dopravy a instalace.</t>
  </si>
  <si>
    <t>Žebřík k nábytku</t>
  </si>
  <si>
    <t>Interiérový samonosný žebřík pro připevnění ke skříňové sestavě. Cena včetně dopravy, instalace.</t>
  </si>
  <si>
    <t>Skříň nízká</t>
  </si>
  <si>
    <t>Skříň nízká s křídlovými dveřmi. Rozměr: 1000 x 500 x 1200 (š x h x v). Korpus je dodáván smontovaný, lepený v lisu bez pohledových spojení, je vyroben z oboustranně laminovaných dřevotřískových desek tloušťky min. 19 mm. Korpus osazen na nepohledových hr</t>
  </si>
  <si>
    <t>Laboratorní pracoviš</t>
  </si>
  <si>
    <t>Laboratorní pracoviště s nástavcem pro rozvod 230V zásuvek, pracovní deska HPL 23,6mm. Vnější rozměry š-1900 x h-1300 x v-860 (pracovní deska) mm. Pracoviště tvoří 4x 2-dveřové skřínky a 2x skříňky 3 zásuvkové zády k sobě, nebo vedle sebe, z vrchu jsou kr</t>
  </si>
  <si>
    <t>Skříň nástěnná</t>
  </si>
  <si>
    <t>Skříň nástěnná s křídlovými dveřmi. Rozměr: 1000 x 300 x 500 (š x h x v). Korpus je dodáván smontovaný, lepený v lisu bez pohledových spojení, je vyroben z oboustranně laminovaných dřevotřískových desek. Hrany lepeny voděodolným PUR lepidlem. Barevné prov</t>
  </si>
  <si>
    <t>Židl (s kluzáky) s výškovým nastavením pomocí pístu a plastovým šálovým sedákem se vzduchovým polštářem. Volba barvy plastového sedáku alespoň ze čtyř barevných variant. Cena včetně dopravy, instalace.</t>
  </si>
  <si>
    <t>Židle žákovská - lab</t>
  </si>
  <si>
    <t>Židle pojízdná (s kolečky) s výškovým nastavením pomocí pístu, plastovým šálovým sedákem se vzduchovým polštářem a podpěrou na nohy. Volba barvy plastového sedáku alespoň ze čtyř barevných variant. Cena včetně dopravy,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</si>
</sst>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b/>
      <sz val="10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44" fontId="31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44" fontId="2" fillId="0" borderId="0" xfId="2" applyFont="1" applyAlignment="1">
      <alignment vertical="center"/>
    </xf>
    <xf numFmtId="4" fontId="2" fillId="0" borderId="0" xfId="0" applyNumberFormat="1" applyFont="1" applyAlignment="1">
      <alignment vertical="center"/>
    </xf>
    <xf numFmtId="44" fontId="0" fillId="0" borderId="0" xfId="0" applyNumberFormat="1"/>
    <xf numFmtId="4" fontId="0" fillId="0" borderId="0" xfId="0" applyNumberFormat="1"/>
    <xf numFmtId="44" fontId="0" fillId="0" borderId="0" xfId="2" applyFont="1"/>
    <xf numFmtId="44" fontId="0" fillId="0" borderId="0" xfId="0" applyNumberFormat="1" applyAlignment="1">
      <alignment vertical="center"/>
    </xf>
    <xf numFmtId="4" fontId="22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vertical="center"/>
    </xf>
    <xf numFmtId="4" fontId="7" fillId="0" borderId="19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8" fillId="0" borderId="12" xfId="0" applyNumberFormat="1" applyFont="1" applyBorder="1" applyProtection="1"/>
    <xf numFmtId="166" fontId="28" fillId="0" borderId="13" xfId="0" applyNumberFormat="1" applyFont="1" applyBorder="1" applyProtection="1"/>
    <xf numFmtId="4" fontId="29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7" fillId="0" borderId="20" xfId="0" applyFont="1" applyBorder="1" applyAlignment="1" applyProtection="1">
      <alignment horizontal="center" vertical="center"/>
    </xf>
    <xf numFmtId="49" fontId="17" fillId="0" borderId="20" xfId="0" applyNumberFormat="1" applyFont="1" applyBorder="1" applyAlignment="1" applyProtection="1">
      <alignment horizontal="left" vertical="center" wrapText="1"/>
    </xf>
    <xf numFmtId="0" fontId="17" fillId="0" borderId="20" xfId="0" applyFont="1" applyBorder="1" applyAlignment="1" applyProtection="1">
      <alignment horizontal="left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167" fontId="17" fillId="0" borderId="20" xfId="0" applyNumberFormat="1" applyFont="1" applyBorder="1" applyAlignment="1" applyProtection="1">
      <alignment vertical="center"/>
    </xf>
    <xf numFmtId="4" fontId="17" fillId="0" borderId="20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4" fontId="17" fillId="5" borderId="2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19" fillId="0" borderId="21" xfId="0" applyNumberFormat="1" applyFont="1" applyBorder="1" applyAlignment="1">
      <alignment horizontal="right" vertical="center"/>
    </xf>
    <xf numFmtId="4" fontId="19" fillId="0" borderId="22" xfId="0" applyNumberFormat="1" applyFont="1" applyBorder="1" applyAlignment="1">
      <alignment horizontal="right" vertical="center"/>
    </xf>
    <xf numFmtId="4" fontId="19" fillId="0" borderId="23" xfId="0" applyNumberFormat="1" applyFont="1" applyBorder="1" applyAlignment="1">
      <alignment horizontal="right" vertical="center"/>
    </xf>
    <xf numFmtId="4" fontId="19" fillId="0" borderId="21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  <xf numFmtId="0" fontId="10" fillId="2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opLeftCell="A79" workbookViewId="0">
      <selection activeCell="A82" sqref="A1:XFD1048576"/>
    </sheetView>
  </sheetViews>
  <sheetFormatPr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33203125" customWidth="1"/>
    <col min="38" max="38" width="8.1640625" customWidth="1"/>
    <col min="39" max="39" width="3.1640625" customWidth="1"/>
    <col min="40" max="40" width="13.1640625" customWidth="1"/>
    <col min="41" max="41" width="7.3320312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33203125" customWidth="1"/>
    <col min="59" max="59" width="16.6640625" bestFit="1" customWidth="1"/>
    <col min="71" max="91" width="9.16406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 x14ac:dyDescent="0.2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9" t="s">
        <v>6</v>
      </c>
      <c r="BT2" s="9" t="s">
        <v>7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 x14ac:dyDescent="0.2">
      <c r="B4" s="12"/>
      <c r="D4" s="13" t="s">
        <v>9</v>
      </c>
      <c r="AR4" s="12"/>
      <c r="AS4" s="14" t="s">
        <v>10</v>
      </c>
      <c r="BS4" s="9" t="s">
        <v>11</v>
      </c>
    </row>
    <row r="5" spans="1:74" ht="12" customHeight="1" x14ac:dyDescent="0.2">
      <c r="B5" s="12"/>
      <c r="D5" s="15" t="s">
        <v>12</v>
      </c>
      <c r="K5" s="205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2"/>
      <c r="BS5" s="9" t="s">
        <v>6</v>
      </c>
    </row>
    <row r="6" spans="1:74" ht="36.950000000000003" customHeight="1" x14ac:dyDescent="0.2">
      <c r="B6" s="12"/>
      <c r="D6" s="17" t="s">
        <v>14</v>
      </c>
      <c r="K6" s="206" t="s">
        <v>15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2"/>
      <c r="BS6" s="9" t="s">
        <v>6</v>
      </c>
    </row>
    <row r="7" spans="1:74" ht="12" customHeight="1" x14ac:dyDescent="0.2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ht="12" customHeight="1" x14ac:dyDescent="0.2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ht="14.45" customHeight="1" x14ac:dyDescent="0.2">
      <c r="B9" s="12"/>
      <c r="AR9" s="12"/>
      <c r="BS9" s="9" t="s">
        <v>6</v>
      </c>
    </row>
    <row r="10" spans="1:74" ht="12" customHeight="1" x14ac:dyDescent="0.2">
      <c r="B10" s="12"/>
      <c r="D10" s="18" t="s">
        <v>22</v>
      </c>
      <c r="AK10" s="18" t="s">
        <v>23</v>
      </c>
      <c r="AN10" s="16" t="s">
        <v>24</v>
      </c>
      <c r="AR10" s="12"/>
      <c r="BS10" s="9" t="s">
        <v>6</v>
      </c>
    </row>
    <row r="11" spans="1:74" ht="18.600000000000001" customHeight="1" x14ac:dyDescent="0.2">
      <c r="B11" s="12"/>
      <c r="E11" s="16" t="s">
        <v>25</v>
      </c>
      <c r="AK11" s="18" t="s">
        <v>26</v>
      </c>
      <c r="AN11" s="16" t="s">
        <v>1</v>
      </c>
      <c r="AR11" s="12"/>
      <c r="BS11" s="9" t="s">
        <v>6</v>
      </c>
    </row>
    <row r="12" spans="1:74" ht="6.95" customHeight="1" x14ac:dyDescent="0.2">
      <c r="B12" s="12"/>
      <c r="AR12" s="12"/>
      <c r="BS12" s="9" t="s">
        <v>6</v>
      </c>
    </row>
    <row r="13" spans="1:74" ht="12" customHeight="1" x14ac:dyDescent="0.2">
      <c r="B13" s="12"/>
      <c r="D13" s="18" t="s">
        <v>27</v>
      </c>
      <c r="AK13" s="18" t="s">
        <v>23</v>
      </c>
      <c r="AN13" s="16" t="s">
        <v>1</v>
      </c>
      <c r="AR13" s="12"/>
      <c r="BS13" s="9" t="s">
        <v>6</v>
      </c>
    </row>
    <row r="14" spans="1:74" ht="12.75" x14ac:dyDescent="0.2">
      <c r="B14" s="12"/>
      <c r="E14" s="16" t="s">
        <v>19</v>
      </c>
      <c r="AK14" s="18" t="s">
        <v>26</v>
      </c>
      <c r="AN14" s="16" t="s">
        <v>1</v>
      </c>
      <c r="AR14" s="12"/>
      <c r="BS14" s="9" t="s">
        <v>6</v>
      </c>
    </row>
    <row r="15" spans="1:74" ht="6.95" customHeight="1" x14ac:dyDescent="0.2">
      <c r="B15" s="12"/>
      <c r="AR15" s="12"/>
      <c r="BS15" s="9" t="s">
        <v>3</v>
      </c>
    </row>
    <row r="16" spans="1:74" ht="12" customHeight="1" x14ac:dyDescent="0.2">
      <c r="B16" s="12"/>
      <c r="D16" s="18" t="s">
        <v>28</v>
      </c>
      <c r="AK16" s="18" t="s">
        <v>23</v>
      </c>
      <c r="AN16" s="16" t="s">
        <v>29</v>
      </c>
      <c r="AR16" s="12"/>
      <c r="BS16" s="9" t="s">
        <v>3</v>
      </c>
    </row>
    <row r="17" spans="2:71" ht="18.600000000000001" customHeight="1" x14ac:dyDescent="0.2">
      <c r="B17" s="12"/>
      <c r="E17" s="16" t="s">
        <v>30</v>
      </c>
      <c r="AK17" s="18" t="s">
        <v>26</v>
      </c>
      <c r="AN17" s="16" t="s">
        <v>1</v>
      </c>
      <c r="AR17" s="12"/>
      <c r="BS17" s="9" t="s">
        <v>31</v>
      </c>
    </row>
    <row r="18" spans="2:71" ht="6.95" customHeight="1" x14ac:dyDescent="0.2">
      <c r="B18" s="12"/>
      <c r="AR18" s="12"/>
      <c r="BS18" s="9" t="s">
        <v>6</v>
      </c>
    </row>
    <row r="19" spans="2:71" ht="12" customHeight="1" x14ac:dyDescent="0.2">
      <c r="B19" s="12"/>
      <c r="D19" s="18" t="s">
        <v>32</v>
      </c>
      <c r="AK19" s="18" t="s">
        <v>23</v>
      </c>
      <c r="AN19" s="16" t="s">
        <v>1</v>
      </c>
      <c r="AR19" s="12"/>
      <c r="BS19" s="9" t="s">
        <v>6</v>
      </c>
    </row>
    <row r="20" spans="2:71" ht="18.600000000000001" customHeight="1" x14ac:dyDescent="0.2">
      <c r="B20" s="12"/>
      <c r="E20" s="16" t="s">
        <v>19</v>
      </c>
      <c r="AK20" s="18" t="s">
        <v>26</v>
      </c>
      <c r="AN20" s="16" t="s">
        <v>1</v>
      </c>
      <c r="AR20" s="12"/>
      <c r="BS20" s="9" t="s">
        <v>31</v>
      </c>
    </row>
    <row r="21" spans="2:71" ht="6.95" customHeight="1" x14ac:dyDescent="0.2">
      <c r="B21" s="12"/>
      <c r="AR21" s="12"/>
    </row>
    <row r="22" spans="2:71" ht="12" customHeight="1" x14ac:dyDescent="0.2">
      <c r="B22" s="12"/>
      <c r="D22" s="18" t="s">
        <v>33</v>
      </c>
      <c r="AR22" s="12"/>
    </row>
    <row r="23" spans="2:71" ht="16.5" customHeight="1" x14ac:dyDescent="0.2">
      <c r="B23" s="12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2"/>
    </row>
    <row r="24" spans="2:71" ht="6.95" customHeight="1" x14ac:dyDescent="0.2">
      <c r="B24" s="12"/>
      <c r="AR24" s="12"/>
    </row>
    <row r="25" spans="2:71" ht="6.95" customHeight="1" x14ac:dyDescent="0.2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2:71" s="1" customFormat="1" ht="26.1" customHeight="1" x14ac:dyDescent="0.2">
      <c r="B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08">
        <f>ROUND(AG94,2)</f>
        <v>0</v>
      </c>
      <c r="AL26" s="209"/>
      <c r="AM26" s="209"/>
      <c r="AN26" s="209"/>
      <c r="AO26" s="209"/>
      <c r="AR26" s="20"/>
    </row>
    <row r="27" spans="2:71" s="1" customFormat="1" ht="6.95" customHeight="1" x14ac:dyDescent="0.2">
      <c r="B27" s="20"/>
      <c r="AR27" s="20"/>
    </row>
    <row r="28" spans="2:71" s="1" customFormat="1" ht="12.75" x14ac:dyDescent="0.2">
      <c r="B28" s="20"/>
      <c r="L28" s="210" t="s">
        <v>35</v>
      </c>
      <c r="M28" s="210"/>
      <c r="N28" s="210"/>
      <c r="O28" s="210"/>
      <c r="P28" s="210"/>
      <c r="W28" s="210" t="s">
        <v>36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37</v>
      </c>
      <c r="AL28" s="210"/>
      <c r="AM28" s="210"/>
      <c r="AN28" s="210"/>
      <c r="AO28" s="210"/>
      <c r="AR28" s="20"/>
    </row>
    <row r="29" spans="2:71" s="2" customFormat="1" ht="14.45" customHeight="1" x14ac:dyDescent="0.2">
      <c r="B29" s="23"/>
      <c r="D29" s="18" t="s">
        <v>38</v>
      </c>
      <c r="F29" s="18" t="s">
        <v>39</v>
      </c>
      <c r="L29" s="213">
        <v>0.21</v>
      </c>
      <c r="M29" s="212"/>
      <c r="N29" s="212"/>
      <c r="O29" s="212"/>
      <c r="P29" s="212"/>
      <c r="W29" s="211">
        <f>AK26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W29*0.21</f>
        <v>0</v>
      </c>
      <c r="AL29" s="212"/>
      <c r="AM29" s="212"/>
      <c r="AN29" s="212"/>
      <c r="AO29" s="212"/>
      <c r="AR29" s="23"/>
    </row>
    <row r="30" spans="2:71" s="2" customFormat="1" ht="14.45" customHeight="1" x14ac:dyDescent="0.2">
      <c r="B30" s="23"/>
      <c r="F30" s="18" t="s">
        <v>40</v>
      </c>
      <c r="L30" s="213">
        <v>0.12</v>
      </c>
      <c r="M30" s="212"/>
      <c r="N30" s="212"/>
      <c r="O30" s="212"/>
      <c r="P30" s="212"/>
      <c r="W30" s="211"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v>0</v>
      </c>
      <c r="AL30" s="212"/>
      <c r="AM30" s="212"/>
      <c r="AN30" s="212"/>
      <c r="AO30" s="212"/>
      <c r="AR30" s="23"/>
    </row>
    <row r="31" spans="2:71" s="2" customFormat="1" ht="14.45" hidden="1" customHeight="1" x14ac:dyDescent="0.2">
      <c r="B31" s="23"/>
      <c r="F31" s="18" t="s">
        <v>41</v>
      </c>
      <c r="L31" s="213">
        <v>0.21</v>
      </c>
      <c r="M31" s="212"/>
      <c r="N31" s="212"/>
      <c r="O31" s="212"/>
      <c r="P31" s="212"/>
      <c r="W31" s="211" t="e">
        <f>ROUND(BB94, 2)</f>
        <v>#REF!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23"/>
    </row>
    <row r="32" spans="2:71" s="2" customFormat="1" ht="14.45" hidden="1" customHeight="1" x14ac:dyDescent="0.2">
      <c r="B32" s="23"/>
      <c r="F32" s="18" t="s">
        <v>42</v>
      </c>
      <c r="L32" s="213">
        <v>0.12</v>
      </c>
      <c r="M32" s="212"/>
      <c r="N32" s="212"/>
      <c r="O32" s="212"/>
      <c r="P32" s="212"/>
      <c r="W32" s="211" t="e">
        <f>ROUND(BC94, 2)</f>
        <v>#REF!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23"/>
    </row>
    <row r="33" spans="2:44" s="2" customFormat="1" ht="14.45" hidden="1" customHeight="1" x14ac:dyDescent="0.2">
      <c r="B33" s="23"/>
      <c r="F33" s="18" t="s">
        <v>43</v>
      </c>
      <c r="L33" s="213">
        <v>0</v>
      </c>
      <c r="M33" s="212"/>
      <c r="N33" s="212"/>
      <c r="O33" s="212"/>
      <c r="P33" s="212"/>
      <c r="W33" s="211" t="e">
        <f>ROUND(BD94, 2)</f>
        <v>#REF!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23"/>
    </row>
    <row r="34" spans="2:44" s="1" customFormat="1" ht="6.95" customHeight="1" x14ac:dyDescent="0.2">
      <c r="B34" s="20"/>
      <c r="AR34" s="20"/>
    </row>
    <row r="35" spans="2:44" s="1" customFormat="1" ht="26.1" customHeight="1" x14ac:dyDescent="0.2">
      <c r="B35" s="20"/>
      <c r="C35" s="24"/>
      <c r="D35" s="25" t="s">
        <v>44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45</v>
      </c>
      <c r="U35" s="26"/>
      <c r="V35" s="26"/>
      <c r="W35" s="26"/>
      <c r="X35" s="217" t="s">
        <v>46</v>
      </c>
      <c r="Y35" s="215"/>
      <c r="Z35" s="215"/>
      <c r="AA35" s="215"/>
      <c r="AB35" s="215"/>
      <c r="AC35" s="26"/>
      <c r="AD35" s="26"/>
      <c r="AE35" s="26"/>
      <c r="AF35" s="26"/>
      <c r="AG35" s="26"/>
      <c r="AH35" s="26"/>
      <c r="AI35" s="26"/>
      <c r="AJ35" s="26"/>
      <c r="AK35" s="214">
        <f>SUM(AK26:AK33)</f>
        <v>0</v>
      </c>
      <c r="AL35" s="215"/>
      <c r="AM35" s="215"/>
      <c r="AN35" s="215"/>
      <c r="AO35" s="216"/>
      <c r="AP35" s="24"/>
      <c r="AQ35" s="24"/>
      <c r="AR35" s="20"/>
    </row>
    <row r="36" spans="2:44" s="1" customFormat="1" ht="6.95" customHeight="1" x14ac:dyDescent="0.2">
      <c r="B36" s="20"/>
      <c r="AR36" s="20"/>
    </row>
    <row r="37" spans="2:44" s="1" customFormat="1" ht="14.45" customHeight="1" x14ac:dyDescent="0.2">
      <c r="B37" s="20"/>
      <c r="AR37" s="20"/>
    </row>
    <row r="38" spans="2:44" ht="14.45" customHeight="1" x14ac:dyDescent="0.2">
      <c r="B38" s="12"/>
      <c r="AR38" s="12"/>
    </row>
    <row r="39" spans="2:44" ht="14.45" customHeight="1" x14ac:dyDescent="0.2">
      <c r="B39" s="12"/>
      <c r="AR39" s="12"/>
    </row>
    <row r="40" spans="2:44" ht="14.45" customHeight="1" x14ac:dyDescent="0.2">
      <c r="B40" s="12"/>
      <c r="AR40" s="12"/>
    </row>
    <row r="41" spans="2:44" ht="14.45" customHeight="1" x14ac:dyDescent="0.2">
      <c r="B41" s="12"/>
      <c r="AR41" s="12"/>
    </row>
    <row r="42" spans="2:44" ht="14.45" customHeight="1" x14ac:dyDescent="0.2">
      <c r="B42" s="12"/>
      <c r="AR42" s="12"/>
    </row>
    <row r="43" spans="2:44" ht="14.45" customHeight="1" x14ac:dyDescent="0.2">
      <c r="B43" s="12"/>
      <c r="AR43" s="12"/>
    </row>
    <row r="44" spans="2:44" ht="14.45" customHeight="1" x14ac:dyDescent="0.2">
      <c r="B44" s="12"/>
      <c r="AR44" s="12"/>
    </row>
    <row r="45" spans="2:44" ht="14.45" customHeight="1" x14ac:dyDescent="0.2">
      <c r="B45" s="12"/>
      <c r="AR45" s="12"/>
    </row>
    <row r="46" spans="2:44" ht="14.45" customHeight="1" x14ac:dyDescent="0.2">
      <c r="B46" s="12"/>
      <c r="AR46" s="12"/>
    </row>
    <row r="47" spans="2:44" ht="14.45" customHeight="1" x14ac:dyDescent="0.2">
      <c r="B47" s="12"/>
      <c r="AR47" s="12"/>
    </row>
    <row r="48" spans="2:44" ht="14.45" customHeight="1" x14ac:dyDescent="0.2">
      <c r="B48" s="12"/>
      <c r="AR48" s="12"/>
    </row>
    <row r="49" spans="2:44" s="1" customFormat="1" ht="14.45" customHeight="1" x14ac:dyDescent="0.2">
      <c r="B49" s="20"/>
      <c r="D49" s="28" t="s">
        <v>47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8" t="s">
        <v>48</v>
      </c>
      <c r="AI49" s="29"/>
      <c r="AJ49" s="29"/>
      <c r="AK49" s="29"/>
      <c r="AL49" s="29"/>
      <c r="AM49" s="29"/>
      <c r="AN49" s="29"/>
      <c r="AO49" s="29"/>
      <c r="AR49" s="20"/>
    </row>
    <row r="50" spans="2:44" x14ac:dyDescent="0.2">
      <c r="B50" s="12"/>
      <c r="AR50" s="12"/>
    </row>
    <row r="51" spans="2:44" x14ac:dyDescent="0.2">
      <c r="B51" s="12"/>
      <c r="AR51" s="12"/>
    </row>
    <row r="52" spans="2:44" x14ac:dyDescent="0.2">
      <c r="B52" s="12"/>
      <c r="AR52" s="12"/>
    </row>
    <row r="53" spans="2:44" x14ac:dyDescent="0.2">
      <c r="B53" s="12"/>
      <c r="AR53" s="12"/>
    </row>
    <row r="54" spans="2:44" x14ac:dyDescent="0.2">
      <c r="B54" s="12"/>
      <c r="AR54" s="12"/>
    </row>
    <row r="55" spans="2:44" x14ac:dyDescent="0.2">
      <c r="B55" s="12"/>
      <c r="AR55" s="12"/>
    </row>
    <row r="56" spans="2:44" x14ac:dyDescent="0.2">
      <c r="B56" s="12"/>
      <c r="AR56" s="12"/>
    </row>
    <row r="57" spans="2:44" x14ac:dyDescent="0.2">
      <c r="B57" s="12"/>
      <c r="AR57" s="12"/>
    </row>
    <row r="58" spans="2:44" x14ac:dyDescent="0.2">
      <c r="B58" s="12"/>
      <c r="AR58" s="12"/>
    </row>
    <row r="59" spans="2:44" x14ac:dyDescent="0.2">
      <c r="B59" s="12"/>
      <c r="AR59" s="12"/>
    </row>
    <row r="60" spans="2:44" s="1" customFormat="1" ht="12.75" x14ac:dyDescent="0.2">
      <c r="B60" s="20"/>
      <c r="D60" s="30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0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0" t="s">
        <v>49</v>
      </c>
      <c r="AI60" s="22"/>
      <c r="AJ60" s="22"/>
      <c r="AK60" s="22"/>
      <c r="AL60" s="22"/>
      <c r="AM60" s="30" t="s">
        <v>50</v>
      </c>
      <c r="AN60" s="22"/>
      <c r="AO60" s="22"/>
      <c r="AR60" s="20"/>
    </row>
    <row r="61" spans="2:44" x14ac:dyDescent="0.2">
      <c r="B61" s="12"/>
      <c r="AR61" s="12"/>
    </row>
    <row r="62" spans="2:44" x14ac:dyDescent="0.2">
      <c r="B62" s="12"/>
      <c r="AR62" s="12"/>
    </row>
    <row r="63" spans="2:44" x14ac:dyDescent="0.2">
      <c r="B63" s="12"/>
      <c r="AR63" s="12"/>
    </row>
    <row r="64" spans="2:44" s="1" customFormat="1" ht="12.75" x14ac:dyDescent="0.2">
      <c r="B64" s="20"/>
      <c r="D64" s="28" t="s">
        <v>51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8" t="s">
        <v>52</v>
      </c>
      <c r="AI64" s="29"/>
      <c r="AJ64" s="29"/>
      <c r="AK64" s="29"/>
      <c r="AL64" s="29"/>
      <c r="AM64" s="29"/>
      <c r="AN64" s="29"/>
      <c r="AO64" s="29"/>
      <c r="AR64" s="20"/>
    </row>
    <row r="65" spans="2:44" x14ac:dyDescent="0.2">
      <c r="B65" s="12"/>
      <c r="AR65" s="12"/>
    </row>
    <row r="66" spans="2:44" x14ac:dyDescent="0.2">
      <c r="B66" s="12"/>
      <c r="AR66" s="12"/>
    </row>
    <row r="67" spans="2:44" x14ac:dyDescent="0.2">
      <c r="B67" s="12"/>
      <c r="AR67" s="12"/>
    </row>
    <row r="68" spans="2:44" x14ac:dyDescent="0.2">
      <c r="B68" s="12"/>
      <c r="AR68" s="12"/>
    </row>
    <row r="69" spans="2:44" x14ac:dyDescent="0.2">
      <c r="B69" s="12"/>
      <c r="AR69" s="12"/>
    </row>
    <row r="70" spans="2:44" x14ac:dyDescent="0.2">
      <c r="B70" s="12"/>
      <c r="AR70" s="12"/>
    </row>
    <row r="71" spans="2:44" x14ac:dyDescent="0.2">
      <c r="B71" s="12"/>
      <c r="AR71" s="12"/>
    </row>
    <row r="72" spans="2:44" x14ac:dyDescent="0.2">
      <c r="B72" s="12"/>
      <c r="AR72" s="12"/>
    </row>
    <row r="73" spans="2:44" x14ac:dyDescent="0.2">
      <c r="B73" s="12"/>
      <c r="AR73" s="12"/>
    </row>
    <row r="74" spans="2:44" x14ac:dyDescent="0.2">
      <c r="B74" s="12"/>
      <c r="AR74" s="12"/>
    </row>
    <row r="75" spans="2:44" s="1" customFormat="1" ht="12.75" x14ac:dyDescent="0.2">
      <c r="B75" s="20"/>
      <c r="D75" s="30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0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0" t="s">
        <v>49</v>
      </c>
      <c r="AI75" s="22"/>
      <c r="AJ75" s="22"/>
      <c r="AK75" s="22"/>
      <c r="AL75" s="22"/>
      <c r="AM75" s="30" t="s">
        <v>50</v>
      </c>
      <c r="AN75" s="22"/>
      <c r="AO75" s="22"/>
      <c r="AR75" s="20"/>
    </row>
    <row r="76" spans="2:44" s="1" customFormat="1" x14ac:dyDescent="0.2">
      <c r="B76" s="20"/>
      <c r="AR76" s="20"/>
    </row>
    <row r="77" spans="2:44" s="1" customFormat="1" ht="6.95" customHeight="1" x14ac:dyDescent="0.2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20"/>
    </row>
    <row r="81" spans="2:91" s="1" customFormat="1" ht="6.95" customHeight="1" x14ac:dyDescent="0.2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20"/>
    </row>
    <row r="82" spans="2:91" s="1" customFormat="1" ht="24.95" customHeight="1" x14ac:dyDescent="0.2">
      <c r="B82" s="20"/>
      <c r="C82" s="13" t="s">
        <v>53</v>
      </c>
      <c r="AR82" s="20"/>
    </row>
    <row r="83" spans="2:91" s="1" customFormat="1" ht="6.95" customHeight="1" x14ac:dyDescent="0.2">
      <c r="B83" s="20"/>
      <c r="AR83" s="20"/>
    </row>
    <row r="84" spans="2:91" s="3" customFormat="1" ht="12" customHeight="1" x14ac:dyDescent="0.2">
      <c r="B84" s="35"/>
      <c r="C84" s="18" t="s">
        <v>12</v>
      </c>
      <c r="L84" s="3" t="str">
        <f>K5</f>
        <v>18102024</v>
      </c>
      <c r="AR84" s="35"/>
    </row>
    <row r="85" spans="2:91" s="4" customFormat="1" ht="36.950000000000003" customHeight="1" x14ac:dyDescent="0.2">
      <c r="B85" s="36"/>
      <c r="C85" s="37" t="s">
        <v>14</v>
      </c>
      <c r="L85" s="195" t="str">
        <f>K6</f>
        <v>ZŠ Písečná 5144, Chomutov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36"/>
    </row>
    <row r="86" spans="2:91" s="1" customFormat="1" ht="6.95" customHeight="1" x14ac:dyDescent="0.2">
      <c r="B86" s="20"/>
      <c r="AR86" s="20"/>
    </row>
    <row r="87" spans="2:91" s="1" customFormat="1" ht="12" customHeight="1" x14ac:dyDescent="0.2">
      <c r="B87" s="20"/>
      <c r="C87" s="18" t="s">
        <v>18</v>
      </c>
      <c r="L87" s="38" t="str">
        <f>IF(K8="","",K8)</f>
        <v xml:space="preserve"> </v>
      </c>
      <c r="AI87" s="18" t="s">
        <v>20</v>
      </c>
      <c r="AM87" s="194" t="str">
        <f>IF(AN8= "","",AN8)</f>
        <v>18. 10. 2024</v>
      </c>
      <c r="AN87" s="194"/>
      <c r="AR87" s="20"/>
    </row>
    <row r="88" spans="2:91" s="1" customFormat="1" ht="6.95" customHeight="1" x14ac:dyDescent="0.2">
      <c r="B88" s="20"/>
      <c r="AR88" s="20"/>
    </row>
    <row r="89" spans="2:91" s="1" customFormat="1" ht="25.7" customHeight="1" x14ac:dyDescent="0.2">
      <c r="B89" s="20"/>
      <c r="C89" s="18" t="s">
        <v>22</v>
      </c>
      <c r="L89" s="3" t="str">
        <f>IF(E11= "","",E11)</f>
        <v>Statutární město Chomutov</v>
      </c>
      <c r="AI89" s="18" t="s">
        <v>28</v>
      </c>
      <c r="AM89" s="178" t="str">
        <f>IF(E17="","",E17)</f>
        <v>Digitronic CZ s.r.o. Hradec Králové</v>
      </c>
      <c r="AN89" s="179"/>
      <c r="AO89" s="179"/>
      <c r="AP89" s="179"/>
      <c r="AR89" s="20"/>
      <c r="AS89" s="174" t="s">
        <v>54</v>
      </c>
      <c r="AT89" s="175"/>
      <c r="AU89" s="39"/>
      <c r="AV89" s="39"/>
      <c r="AW89" s="39"/>
      <c r="AX89" s="39"/>
      <c r="AY89" s="39"/>
      <c r="AZ89" s="39"/>
      <c r="BA89" s="39"/>
      <c r="BB89" s="39"/>
      <c r="BC89" s="39"/>
      <c r="BD89" s="40"/>
    </row>
    <row r="90" spans="2:91" s="1" customFormat="1" ht="15.2" customHeight="1" x14ac:dyDescent="0.2">
      <c r="B90" s="20"/>
      <c r="C90" s="18" t="s">
        <v>27</v>
      </c>
      <c r="L90" s="3" t="str">
        <f>IF(E14="","",E14)</f>
        <v xml:space="preserve"> </v>
      </c>
      <c r="AI90" s="18" t="s">
        <v>32</v>
      </c>
      <c r="AM90" s="178" t="str">
        <f>IF(E20="","",E20)</f>
        <v xml:space="preserve"> </v>
      </c>
      <c r="AN90" s="179"/>
      <c r="AO90" s="179"/>
      <c r="AP90" s="179"/>
      <c r="AR90" s="20"/>
      <c r="AS90" s="176"/>
      <c r="AT90" s="177"/>
      <c r="BD90" s="41"/>
    </row>
    <row r="91" spans="2:91" s="1" customFormat="1" ht="11.1" customHeight="1" x14ac:dyDescent="0.2">
      <c r="B91" s="20"/>
      <c r="AR91" s="20"/>
      <c r="AS91" s="176"/>
      <c r="AT91" s="177"/>
      <c r="BD91" s="41"/>
    </row>
    <row r="92" spans="2:91" s="1" customFormat="1" ht="29.25" customHeight="1" x14ac:dyDescent="0.2">
      <c r="B92" s="20"/>
      <c r="C92" s="197" t="s">
        <v>55</v>
      </c>
      <c r="D92" s="181"/>
      <c r="E92" s="181"/>
      <c r="F92" s="181"/>
      <c r="G92" s="181"/>
      <c r="H92" s="42"/>
      <c r="I92" s="180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57</v>
      </c>
      <c r="AH92" s="181"/>
      <c r="AI92" s="181"/>
      <c r="AJ92" s="181"/>
      <c r="AK92" s="181"/>
      <c r="AL92" s="181"/>
      <c r="AM92" s="181"/>
      <c r="AN92" s="180" t="s">
        <v>58</v>
      </c>
      <c r="AO92" s="181"/>
      <c r="AP92" s="182"/>
      <c r="AQ92" s="43" t="s">
        <v>59</v>
      </c>
      <c r="AR92" s="20"/>
      <c r="AS92" s="44" t="s">
        <v>60</v>
      </c>
      <c r="AT92" s="45" t="s">
        <v>61</v>
      </c>
      <c r="AU92" s="45" t="s">
        <v>62</v>
      </c>
      <c r="AV92" s="45" t="s">
        <v>63</v>
      </c>
      <c r="AW92" s="45" t="s">
        <v>64</v>
      </c>
      <c r="AX92" s="45" t="s">
        <v>65</v>
      </c>
      <c r="AY92" s="45" t="s">
        <v>66</v>
      </c>
      <c r="AZ92" s="45" t="s">
        <v>67</v>
      </c>
      <c r="BA92" s="45" t="s">
        <v>68</v>
      </c>
      <c r="BB92" s="45" t="s">
        <v>69</v>
      </c>
      <c r="BC92" s="45" t="s">
        <v>70</v>
      </c>
      <c r="BD92" s="46" t="s">
        <v>71</v>
      </c>
    </row>
    <row r="93" spans="2:91" s="1" customFormat="1" ht="11.1" customHeight="1" thickBot="1" x14ac:dyDescent="0.25">
      <c r="B93" s="20"/>
      <c r="AR93" s="20"/>
      <c r="AS93" s="47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40"/>
    </row>
    <row r="94" spans="2:91" s="5" customFormat="1" ht="32.450000000000003" customHeight="1" thickBot="1" x14ac:dyDescent="0.25">
      <c r="B94" s="48"/>
      <c r="C94" s="49" t="s">
        <v>72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187">
        <f>ROUND(AG95,2)</f>
        <v>0</v>
      </c>
      <c r="AH94" s="188"/>
      <c r="AI94" s="188"/>
      <c r="AJ94" s="188"/>
      <c r="AK94" s="188"/>
      <c r="AL94" s="188"/>
      <c r="AM94" s="189"/>
      <c r="AN94" s="190">
        <f>AG94*1.21</f>
        <v>0</v>
      </c>
      <c r="AO94" s="191"/>
      <c r="AP94" s="192"/>
      <c r="AQ94" s="51" t="s">
        <v>1</v>
      </c>
      <c r="AR94" s="48"/>
      <c r="AS94" s="52" t="e">
        <f>ROUND(AS95,2)</f>
        <v>#REF!</v>
      </c>
      <c r="AT94" s="53" t="e">
        <f t="shared" ref="AT94:AT99" si="0">ROUND(SUM(AV94:AW94),2)</f>
        <v>#REF!</v>
      </c>
      <c r="AU94" s="54" t="e">
        <f>ROUND(AU95,5)</f>
        <v>#REF!</v>
      </c>
      <c r="AV94" s="53" t="e">
        <f>ROUND(AZ94*L29,2)</f>
        <v>#REF!</v>
      </c>
      <c r="AW94" s="53" t="e">
        <f>ROUND(BA94*L30,2)</f>
        <v>#REF!</v>
      </c>
      <c r="AX94" s="53" t="e">
        <f>ROUND(BB94*L29,2)</f>
        <v>#REF!</v>
      </c>
      <c r="AY94" s="53" t="e">
        <f>ROUND(BC94*L30,2)</f>
        <v>#REF!</v>
      </c>
      <c r="AZ94" s="53" t="e">
        <f>ROUND(AZ95,2)</f>
        <v>#REF!</v>
      </c>
      <c r="BA94" s="53" t="e">
        <f>ROUND(BA95,2)</f>
        <v>#REF!</v>
      </c>
      <c r="BB94" s="53" t="e">
        <f>ROUND(BB95,2)</f>
        <v>#REF!</v>
      </c>
      <c r="BC94" s="53" t="e">
        <f>ROUND(BC95,2)</f>
        <v>#REF!</v>
      </c>
      <c r="BD94" s="55" t="e">
        <f>ROUND(BD95,2)</f>
        <v>#REF!</v>
      </c>
      <c r="BS94" s="56" t="s">
        <v>73</v>
      </c>
      <c r="BT94" s="56" t="s">
        <v>74</v>
      </c>
      <c r="BU94" s="57" t="s">
        <v>75</v>
      </c>
      <c r="BV94" s="56" t="s">
        <v>76</v>
      </c>
      <c r="BW94" s="56" t="s">
        <v>4</v>
      </c>
      <c r="BX94" s="56" t="s">
        <v>77</v>
      </c>
      <c r="CL94" s="56" t="s">
        <v>1</v>
      </c>
    </row>
    <row r="95" spans="2:91" s="6" customFormat="1" ht="24.75" customHeight="1" x14ac:dyDescent="0.2">
      <c r="B95" s="58"/>
      <c r="C95" s="59"/>
      <c r="D95" s="193" t="s">
        <v>78</v>
      </c>
      <c r="E95" s="193"/>
      <c r="F95" s="193"/>
      <c r="G95" s="193"/>
      <c r="H95" s="193"/>
      <c r="I95" s="60"/>
      <c r="J95" s="193" t="s">
        <v>79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84">
        <f>AG97+AG99</f>
        <v>0</v>
      </c>
      <c r="AH95" s="185"/>
      <c r="AI95" s="185"/>
      <c r="AJ95" s="185"/>
      <c r="AK95" s="185"/>
      <c r="AL95" s="185"/>
      <c r="AM95" s="185"/>
      <c r="AN95" s="186">
        <f>AN97+AN99</f>
        <v>0</v>
      </c>
      <c r="AO95" s="185"/>
      <c r="AP95" s="185"/>
      <c r="AQ95" s="61" t="s">
        <v>80</v>
      </c>
      <c r="AR95" s="58"/>
      <c r="AS95" s="62" t="e">
        <f>ROUND(#REF!+#REF!+AS98+#REF!+#REF!+#REF!,2)</f>
        <v>#REF!</v>
      </c>
      <c r="AT95" s="63" t="e">
        <f t="shared" si="0"/>
        <v>#REF!</v>
      </c>
      <c r="AU95" s="64" t="e">
        <f>ROUND(#REF!+#REF!+AU98+#REF!+#REF!+#REF!,5)</f>
        <v>#REF!</v>
      </c>
      <c r="AV95" s="63" t="e">
        <f>ROUND(AZ95*L29,2)</f>
        <v>#REF!</v>
      </c>
      <c r="AW95" s="63" t="e">
        <f>ROUND(BA95*L30,2)</f>
        <v>#REF!</v>
      </c>
      <c r="AX95" s="63" t="e">
        <f>ROUND(BB95*L29,2)</f>
        <v>#REF!</v>
      </c>
      <c r="AY95" s="63" t="e">
        <f>ROUND(BC95*L30,2)</f>
        <v>#REF!</v>
      </c>
      <c r="AZ95" s="63" t="e">
        <f>ROUND(#REF!+#REF!+AZ98+#REF!+#REF!+#REF!,2)</f>
        <v>#REF!</v>
      </c>
      <c r="BA95" s="63" t="e">
        <f>ROUND(#REF!+#REF!+BA98+#REF!+#REF!+#REF!,2)</f>
        <v>#REF!</v>
      </c>
      <c r="BB95" s="63" t="e">
        <f>ROUND(#REF!+#REF!+BB98+#REF!+#REF!+#REF!,2)</f>
        <v>#REF!</v>
      </c>
      <c r="BC95" s="63" t="e">
        <f>ROUND(#REF!+#REF!+BC98+#REF!+#REF!+#REF!,2)</f>
        <v>#REF!</v>
      </c>
      <c r="BD95" s="65" t="e">
        <f>ROUND(#REF!+#REF!+BD98+#REF!+#REF!+#REF!,2)</f>
        <v>#REF!</v>
      </c>
      <c r="BS95" s="66" t="s">
        <v>73</v>
      </c>
      <c r="BT95" s="66" t="s">
        <v>81</v>
      </c>
      <c r="BU95" s="66" t="s">
        <v>75</v>
      </c>
      <c r="BV95" s="66" t="s">
        <v>76</v>
      </c>
      <c r="BW95" s="66" t="s">
        <v>82</v>
      </c>
      <c r="BX95" s="66" t="s">
        <v>4</v>
      </c>
      <c r="CL95" s="66" t="s">
        <v>1</v>
      </c>
      <c r="CM95" s="66" t="s">
        <v>83</v>
      </c>
    </row>
    <row r="96" spans="2:91" s="6" customFormat="1" ht="24.75" customHeight="1" x14ac:dyDescent="0.2">
      <c r="B96" s="58"/>
      <c r="C96" s="59"/>
      <c r="D96" s="80"/>
      <c r="E96" s="80"/>
      <c r="F96" s="7"/>
      <c r="G96" s="172" t="s">
        <v>89</v>
      </c>
      <c r="H96" s="172"/>
      <c r="I96" s="172"/>
      <c r="J96" s="172"/>
      <c r="K96" s="172"/>
      <c r="L96" s="7"/>
      <c r="M96" s="172" t="s">
        <v>90</v>
      </c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60"/>
      <c r="AJ96" s="60"/>
      <c r="AK96" s="60"/>
      <c r="AL96" s="60"/>
      <c r="AM96" s="60"/>
      <c r="AN96" s="79"/>
      <c r="AO96" s="60"/>
      <c r="AP96" s="60"/>
      <c r="AQ96" s="61"/>
      <c r="AR96" s="58"/>
      <c r="AS96" s="62"/>
      <c r="AT96" s="63"/>
      <c r="AU96" s="64"/>
      <c r="AV96" s="63"/>
      <c r="AW96" s="63"/>
      <c r="AX96" s="63"/>
      <c r="AY96" s="63"/>
      <c r="AZ96" s="63"/>
      <c r="BA96" s="63"/>
      <c r="BB96" s="63"/>
      <c r="BC96" s="63"/>
      <c r="BD96" s="65"/>
      <c r="BS96" s="66"/>
      <c r="BT96" s="66"/>
      <c r="BU96" s="66"/>
      <c r="BV96" s="66"/>
      <c r="BW96" s="66"/>
      <c r="BX96" s="66"/>
      <c r="CL96" s="66"/>
      <c r="CM96" s="66"/>
    </row>
    <row r="97" spans="1:90" s="3" customFormat="1" ht="16.5" customHeight="1" x14ac:dyDescent="0.2">
      <c r="A97" s="72" t="s">
        <v>85</v>
      </c>
      <c r="B97" s="35"/>
      <c r="C97" s="7"/>
      <c r="D97" s="7"/>
      <c r="E97" s="7"/>
      <c r="F97" s="172" t="s">
        <v>93</v>
      </c>
      <c r="G97" s="172"/>
      <c r="H97" s="172"/>
      <c r="I97" s="172"/>
      <c r="J97" s="172"/>
      <c r="K97" s="7"/>
      <c r="L97" s="173" t="s">
        <v>94</v>
      </c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98">
        <f>'učebna jazyků'!J34</f>
        <v>0</v>
      </c>
      <c r="AH97" s="199"/>
      <c r="AI97" s="199"/>
      <c r="AJ97" s="199"/>
      <c r="AK97" s="199"/>
      <c r="AL97" s="199"/>
      <c r="AM97" s="199"/>
      <c r="AN97" s="198">
        <f t="shared" ref="AN97:AN99" si="1">SUM(AG97,AT97)</f>
        <v>0</v>
      </c>
      <c r="AO97" s="199"/>
      <c r="AP97" s="199"/>
      <c r="AQ97" s="67" t="s">
        <v>84</v>
      </c>
      <c r="AR97" s="35"/>
      <c r="AS97" s="68">
        <v>0</v>
      </c>
      <c r="AT97" s="69">
        <f t="shared" si="0"/>
        <v>0</v>
      </c>
      <c r="AU97" s="70">
        <f>'učebna jazyků'!P126</f>
        <v>0</v>
      </c>
      <c r="AV97" s="69">
        <f>'učebna jazyků'!J37</f>
        <v>0</v>
      </c>
      <c r="AW97" s="69">
        <f>'učebna jazyků'!J38</f>
        <v>0</v>
      </c>
      <c r="AX97" s="69">
        <f>'učebna jazyků'!J39</f>
        <v>0</v>
      </c>
      <c r="AY97" s="69">
        <f>'učebna jazyků'!J40</f>
        <v>0</v>
      </c>
      <c r="AZ97" s="69">
        <f>'učebna jazyků'!F37</f>
        <v>0</v>
      </c>
      <c r="BA97" s="69">
        <f>'učebna jazyků'!F38</f>
        <v>0</v>
      </c>
      <c r="BB97" s="69">
        <f>'učebna jazyků'!F39</f>
        <v>0</v>
      </c>
      <c r="BC97" s="69">
        <f>'učebna jazyků'!F40</f>
        <v>0</v>
      </c>
      <c r="BD97" s="71">
        <f>'učebna jazyků'!F41</f>
        <v>0</v>
      </c>
      <c r="BT97" s="16" t="s">
        <v>86</v>
      </c>
      <c r="BV97" s="16" t="s">
        <v>76</v>
      </c>
      <c r="BW97" s="16" t="s">
        <v>95</v>
      </c>
      <c r="BX97" s="16" t="s">
        <v>91</v>
      </c>
      <c r="CL97" s="16" t="s">
        <v>1</v>
      </c>
    </row>
    <row r="98" spans="1:90" s="3" customFormat="1" ht="16.5" customHeight="1" x14ac:dyDescent="0.2">
      <c r="B98" s="35"/>
      <c r="C98" s="7"/>
      <c r="D98" s="7"/>
      <c r="E98" s="172" t="s">
        <v>96</v>
      </c>
      <c r="F98" s="172"/>
      <c r="G98" s="172"/>
      <c r="H98" s="172"/>
      <c r="I98" s="172"/>
      <c r="J98" s="7"/>
      <c r="K98" s="172" t="s">
        <v>97</v>
      </c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202">
        <f>ROUND(SUM(AG99:AG99),2)</f>
        <v>0</v>
      </c>
      <c r="AH98" s="201"/>
      <c r="AI98" s="201"/>
      <c r="AJ98" s="201"/>
      <c r="AK98" s="201"/>
      <c r="AL98" s="201"/>
      <c r="AM98" s="201"/>
      <c r="AN98" s="200">
        <f t="shared" si="1"/>
        <v>0</v>
      </c>
      <c r="AO98" s="201"/>
      <c r="AP98" s="201"/>
      <c r="AQ98" s="67" t="s">
        <v>84</v>
      </c>
      <c r="AR98" s="35"/>
      <c r="AS98" s="68">
        <f>ROUND(SUM(AS99:AS99),2)</f>
        <v>0</v>
      </c>
      <c r="AT98" s="69">
        <f t="shared" si="0"/>
        <v>0</v>
      </c>
      <c r="AU98" s="70">
        <f>ROUND(SUM(AU99:AU99),5)</f>
        <v>0</v>
      </c>
      <c r="AV98" s="69">
        <f>ROUND(AZ98*L29,2)</f>
        <v>0</v>
      </c>
      <c r="AW98" s="69">
        <f>ROUND(BA98*L30,2)</f>
        <v>0</v>
      </c>
      <c r="AX98" s="69">
        <f>ROUND(BB98*L29,2)</f>
        <v>0</v>
      </c>
      <c r="AY98" s="69">
        <f>ROUND(BC98*L30,2)</f>
        <v>0</v>
      </c>
      <c r="AZ98" s="69">
        <f>ROUND(SUM(AZ99:AZ99),2)</f>
        <v>0</v>
      </c>
      <c r="BA98" s="69">
        <f>ROUND(SUM(BA99:BA99),2)</f>
        <v>0</v>
      </c>
      <c r="BB98" s="69">
        <f>ROUND(SUM(BB99:BB99),2)</f>
        <v>0</v>
      </c>
      <c r="BC98" s="69">
        <f>ROUND(SUM(BC99:BC99),2)</f>
        <v>0</v>
      </c>
      <c r="BD98" s="71">
        <f>ROUND(SUM(BD99:BD99),2)</f>
        <v>0</v>
      </c>
      <c r="BG98" s="73"/>
      <c r="BS98" s="16" t="s">
        <v>73</v>
      </c>
      <c r="BT98" s="16" t="s">
        <v>83</v>
      </c>
      <c r="BU98" s="16" t="s">
        <v>75</v>
      </c>
      <c r="BV98" s="16" t="s">
        <v>76</v>
      </c>
      <c r="BW98" s="16" t="s">
        <v>98</v>
      </c>
      <c r="BX98" s="16" t="s">
        <v>82</v>
      </c>
      <c r="CL98" s="16" t="s">
        <v>1</v>
      </c>
    </row>
    <row r="99" spans="1:90" s="3" customFormat="1" ht="16.5" customHeight="1" x14ac:dyDescent="0.2">
      <c r="A99" s="72" t="s">
        <v>85</v>
      </c>
      <c r="B99" s="35"/>
      <c r="C99" s="7"/>
      <c r="D99" s="7"/>
      <c r="E99" s="7"/>
      <c r="F99" s="172" t="s">
        <v>99</v>
      </c>
      <c r="G99" s="172"/>
      <c r="H99" s="172"/>
      <c r="I99" s="172"/>
      <c r="J99" s="172"/>
      <c r="K99" s="7"/>
      <c r="L99" s="172" t="s">
        <v>100</v>
      </c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98">
        <f>'učebna přírodních věd'!J34</f>
        <v>0</v>
      </c>
      <c r="AH99" s="199"/>
      <c r="AI99" s="199"/>
      <c r="AJ99" s="199"/>
      <c r="AK99" s="199"/>
      <c r="AL99" s="199"/>
      <c r="AM99" s="199"/>
      <c r="AN99" s="198">
        <f t="shared" si="1"/>
        <v>0</v>
      </c>
      <c r="AO99" s="199"/>
      <c r="AP99" s="199"/>
      <c r="AQ99" s="67" t="s">
        <v>84</v>
      </c>
      <c r="AR99" s="35"/>
      <c r="AS99" s="68">
        <v>0</v>
      </c>
      <c r="AT99" s="69">
        <f t="shared" si="0"/>
        <v>0</v>
      </c>
      <c r="AU99" s="70">
        <f>'učebna přírodních věd'!P126</f>
        <v>0</v>
      </c>
      <c r="AV99" s="69">
        <f>'učebna přírodních věd'!J37</f>
        <v>0</v>
      </c>
      <c r="AW99" s="69">
        <f>'učebna přírodních věd'!J38</f>
        <v>0</v>
      </c>
      <c r="AX99" s="69">
        <f>'učebna přírodních věd'!J39</f>
        <v>0</v>
      </c>
      <c r="AY99" s="69">
        <f>'učebna přírodních věd'!J40</f>
        <v>0</v>
      </c>
      <c r="AZ99" s="69">
        <f>'učebna přírodních věd'!F37</f>
        <v>0</v>
      </c>
      <c r="BA99" s="69">
        <f>'učebna přírodních věd'!F38</f>
        <v>0</v>
      </c>
      <c r="BB99" s="69">
        <f>'učebna přírodních věd'!F39</f>
        <v>0</v>
      </c>
      <c r="BC99" s="69">
        <f>'učebna přírodních věd'!F40</f>
        <v>0</v>
      </c>
      <c r="BD99" s="71">
        <f>'učebna přírodních věd'!F41</f>
        <v>0</v>
      </c>
      <c r="BE99" s="74"/>
      <c r="BG99" s="74"/>
      <c r="BT99" s="16" t="s">
        <v>86</v>
      </c>
      <c r="BV99" s="16" t="s">
        <v>76</v>
      </c>
      <c r="BW99" s="16" t="s">
        <v>101</v>
      </c>
      <c r="BX99" s="16" t="s">
        <v>98</v>
      </c>
      <c r="CL99" s="16" t="s">
        <v>1</v>
      </c>
    </row>
    <row r="100" spans="1:90" s="1" customFormat="1" ht="30" customHeight="1" x14ac:dyDescent="0.2">
      <c r="B100" s="20"/>
      <c r="AR100" s="20"/>
      <c r="BG100" s="78"/>
    </row>
    <row r="101" spans="1:90" s="1" customFormat="1" ht="6.95" customHeight="1" x14ac:dyDescent="0.2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20"/>
    </row>
    <row r="102" spans="1:90" x14ac:dyDescent="0.2">
      <c r="BE102" s="75"/>
      <c r="BG102" s="75"/>
    </row>
    <row r="103" spans="1:90" x14ac:dyDescent="0.2">
      <c r="BE103" s="76"/>
      <c r="BG103" s="76"/>
    </row>
    <row r="104" spans="1:90" x14ac:dyDescent="0.2">
      <c r="BE104" s="75"/>
      <c r="BG104" s="76"/>
    </row>
    <row r="105" spans="1:90" x14ac:dyDescent="0.2">
      <c r="BG105" s="76"/>
    </row>
    <row r="106" spans="1:90" x14ac:dyDescent="0.2">
      <c r="AI106" s="77"/>
      <c r="BG106" s="76"/>
    </row>
    <row r="107" spans="1:90" x14ac:dyDescent="0.2">
      <c r="BE107" s="77"/>
      <c r="BG107" s="75"/>
    </row>
    <row r="110" spans="1:90" x14ac:dyDescent="0.2">
      <c r="BE110" s="77"/>
    </row>
    <row r="111" spans="1:90" x14ac:dyDescent="0.2">
      <c r="BE111" s="76"/>
    </row>
    <row r="112" spans="1:90" x14ac:dyDescent="0.2">
      <c r="BE112" s="75"/>
    </row>
  </sheetData>
  <sheetProtection algorithmName="SHA-512" hashValue="Aexq56umtrDs625Zcgr7mdrL0u0hKVvARrFNQf9mIt3J6x2nv2JqK8tZU+LpAmQF1koqvLmBPkZ0OVaSbA2Yhw==" saltValue="NoZw7lrFxWUjRHTwN+qRtQ==" spinCount="100000" sheet="1" objects="1" scenarios="1" selectLockedCells="1"/>
  <mergeCells count="54">
    <mergeCell ref="AK32:AO32"/>
    <mergeCell ref="L32:P32"/>
    <mergeCell ref="W32:AE32"/>
    <mergeCell ref="L30:P30"/>
    <mergeCell ref="AK30:AO30"/>
    <mergeCell ref="W30:AE30"/>
    <mergeCell ref="L31:P31"/>
    <mergeCell ref="AK31:AO31"/>
    <mergeCell ref="W31:AE31"/>
    <mergeCell ref="W33:AE33"/>
    <mergeCell ref="L33:P33"/>
    <mergeCell ref="AK33:AO33"/>
    <mergeCell ref="AK35:AO35"/>
    <mergeCell ref="X35:AB35"/>
    <mergeCell ref="L28:P28"/>
    <mergeCell ref="AK28:AO28"/>
    <mergeCell ref="W28:AE28"/>
    <mergeCell ref="W29:AE29"/>
    <mergeCell ref="AK29:AO29"/>
    <mergeCell ref="L29:P29"/>
    <mergeCell ref="AR2:BE2"/>
    <mergeCell ref="K5:AO5"/>
    <mergeCell ref="K6:AO6"/>
    <mergeCell ref="E23:AN23"/>
    <mergeCell ref="AK26:AO26"/>
    <mergeCell ref="AG99:AM99"/>
    <mergeCell ref="AN99:AP99"/>
    <mergeCell ref="AN97:AP97"/>
    <mergeCell ref="AN98:AP98"/>
    <mergeCell ref="AG98:AM98"/>
    <mergeCell ref="AG97:AM97"/>
    <mergeCell ref="AM87:AN87"/>
    <mergeCell ref="AM89:AP89"/>
    <mergeCell ref="L85:AO85"/>
    <mergeCell ref="C92:G92"/>
    <mergeCell ref="I92:AF92"/>
    <mergeCell ref="G96:K96"/>
    <mergeCell ref="M96:AH96"/>
    <mergeCell ref="AS89:AT91"/>
    <mergeCell ref="AM90:AP90"/>
    <mergeCell ref="AN92:AP92"/>
    <mergeCell ref="AG92:AM92"/>
    <mergeCell ref="AG95:AM95"/>
    <mergeCell ref="AN95:AP95"/>
    <mergeCell ref="AG94:AM94"/>
    <mergeCell ref="AN94:AP94"/>
    <mergeCell ref="J95:AF95"/>
    <mergeCell ref="D95:H95"/>
    <mergeCell ref="F99:J99"/>
    <mergeCell ref="L99:AF99"/>
    <mergeCell ref="K98:AF98"/>
    <mergeCell ref="L97:AF97"/>
    <mergeCell ref="F97:J97"/>
    <mergeCell ref="E98:I98"/>
  </mergeCells>
  <hyperlinks>
    <hyperlink ref="A97" location="'02 (1) - Nábytek'!C2" display="/" xr:uid="{00000000-0004-0000-0000-00000A000000}"/>
    <hyperlink ref="A99" location="'02 (2) - Nábytek_01'!C2" display="/" xr:uid="{00000000-0004-0000-0000-000011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2"/>
  <sheetViews>
    <sheetView showGridLines="0" topLeftCell="A126" workbookViewId="0">
      <selection activeCell="I131" sqref="I131"/>
    </sheetView>
  </sheetViews>
  <sheetFormatPr defaultColWidth="8.6640625" defaultRowHeight="11.25" x14ac:dyDescent="0.2"/>
  <cols>
    <col min="1" max="1" width="8.1640625" style="81" customWidth="1"/>
    <col min="2" max="2" width="1.1640625" style="81" customWidth="1"/>
    <col min="3" max="4" width="4.1640625" style="81" customWidth="1"/>
    <col min="5" max="5" width="17.1640625" style="81" customWidth="1"/>
    <col min="6" max="6" width="50.83203125" style="81" customWidth="1"/>
    <col min="7" max="7" width="7.33203125" style="81" customWidth="1"/>
    <col min="8" max="8" width="14" style="81" customWidth="1"/>
    <col min="9" max="9" width="15.83203125" style="81" customWidth="1"/>
    <col min="10" max="11" width="22.1640625" style="81" customWidth="1"/>
    <col min="12" max="12" width="9.1640625" style="81" customWidth="1"/>
    <col min="13" max="13" width="10.83203125" style="81" hidden="1" customWidth="1"/>
    <col min="14" max="14" width="9.1640625" style="81" hidden="1"/>
    <col min="15" max="20" width="14.1640625" style="81" hidden="1" customWidth="1"/>
    <col min="21" max="21" width="16.1640625" style="81" hidden="1" customWidth="1"/>
    <col min="22" max="22" width="12.1640625" style="81" customWidth="1"/>
    <col min="23" max="23" width="16.1640625" style="81" customWidth="1"/>
    <col min="24" max="24" width="12.1640625" style="81" customWidth="1"/>
    <col min="25" max="25" width="15" style="81" customWidth="1"/>
    <col min="26" max="26" width="11" style="81" customWidth="1"/>
    <col min="27" max="27" width="15" style="81" customWidth="1"/>
    <col min="28" max="28" width="16.1640625" style="81" customWidth="1"/>
    <col min="29" max="29" width="11" style="81" customWidth="1"/>
    <col min="30" max="30" width="15" style="81" customWidth="1"/>
    <col min="31" max="31" width="16.1640625" style="81" customWidth="1"/>
    <col min="32" max="43" width="8.6640625" style="81"/>
    <col min="44" max="65" width="9.1640625" style="81" hidden="1"/>
    <col min="66" max="16384" width="8.6640625" style="81"/>
  </cols>
  <sheetData>
    <row r="2" spans="2:46" ht="36.950000000000003" customHeight="1" x14ac:dyDescent="0.2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82" t="s">
        <v>95</v>
      </c>
    </row>
    <row r="3" spans="2:46" ht="6.95" hidden="1" customHeight="1" x14ac:dyDescent="0.2">
      <c r="B3" s="83"/>
      <c r="C3" s="84"/>
      <c r="D3" s="84"/>
      <c r="E3" s="84"/>
      <c r="F3" s="84"/>
      <c r="G3" s="84"/>
      <c r="H3" s="84"/>
      <c r="I3" s="84"/>
      <c r="J3" s="84"/>
      <c r="K3" s="84"/>
      <c r="L3" s="85"/>
      <c r="AT3" s="82" t="s">
        <v>83</v>
      </c>
    </row>
    <row r="4" spans="2:46" ht="24.95" hidden="1" customHeight="1" x14ac:dyDescent="0.2">
      <c r="B4" s="85"/>
      <c r="D4" s="86" t="s">
        <v>103</v>
      </c>
      <c r="L4" s="85"/>
      <c r="M4" s="87" t="s">
        <v>10</v>
      </c>
      <c r="AT4" s="82" t="s">
        <v>3</v>
      </c>
    </row>
    <row r="5" spans="2:46" ht="6.95" hidden="1" customHeight="1" x14ac:dyDescent="0.2">
      <c r="B5" s="85"/>
      <c r="L5" s="85"/>
    </row>
    <row r="6" spans="2:46" ht="12" hidden="1" customHeight="1" x14ac:dyDescent="0.2">
      <c r="B6" s="85"/>
      <c r="D6" s="88" t="s">
        <v>14</v>
      </c>
      <c r="L6" s="85"/>
    </row>
    <row r="7" spans="2:46" ht="16.5" hidden="1" customHeight="1" x14ac:dyDescent="0.2">
      <c r="B7" s="85"/>
      <c r="E7" s="218" t="str">
        <f>'Rekapitulace stavby'!K6</f>
        <v>ZŠ Písečná 5144, Chomutov</v>
      </c>
      <c r="F7" s="219"/>
      <c r="G7" s="219"/>
      <c r="H7" s="219"/>
      <c r="L7" s="85"/>
    </row>
    <row r="8" spans="2:46" ht="12.75" hidden="1" x14ac:dyDescent="0.2">
      <c r="B8" s="85"/>
      <c r="D8" s="88" t="s">
        <v>104</v>
      </c>
      <c r="L8" s="85"/>
    </row>
    <row r="9" spans="2:46" ht="16.5" hidden="1" customHeight="1" x14ac:dyDescent="0.2">
      <c r="B9" s="85"/>
      <c r="E9" s="218" t="s">
        <v>105</v>
      </c>
      <c r="F9" s="222"/>
      <c r="G9" s="222"/>
      <c r="H9" s="222"/>
      <c r="L9" s="85"/>
    </row>
    <row r="10" spans="2:46" ht="12" hidden="1" customHeight="1" x14ac:dyDescent="0.2">
      <c r="B10" s="85"/>
      <c r="D10" s="88" t="s">
        <v>106</v>
      </c>
      <c r="L10" s="85"/>
    </row>
    <row r="11" spans="2:46" s="89" customFormat="1" ht="16.5" hidden="1" customHeight="1" x14ac:dyDescent="0.2">
      <c r="B11" s="90"/>
      <c r="E11" s="220" t="s">
        <v>142</v>
      </c>
      <c r="F11" s="221"/>
      <c r="G11" s="221"/>
      <c r="H11" s="221"/>
      <c r="L11" s="90"/>
    </row>
    <row r="12" spans="2:46" s="89" customFormat="1" ht="12" hidden="1" customHeight="1" x14ac:dyDescent="0.2">
      <c r="B12" s="90"/>
      <c r="D12" s="88" t="s">
        <v>107</v>
      </c>
      <c r="L12" s="90"/>
    </row>
    <row r="13" spans="2:46" s="89" customFormat="1" ht="16.5" hidden="1" customHeight="1" x14ac:dyDescent="0.2">
      <c r="B13" s="90"/>
      <c r="E13" s="223" t="s">
        <v>143</v>
      </c>
      <c r="F13" s="221"/>
      <c r="G13" s="221"/>
      <c r="H13" s="221"/>
      <c r="L13" s="90"/>
    </row>
    <row r="14" spans="2:46" s="89" customFormat="1" hidden="1" x14ac:dyDescent="0.2">
      <c r="B14" s="90"/>
      <c r="L14" s="90"/>
    </row>
    <row r="15" spans="2:46" s="89" customFormat="1" ht="12" hidden="1" customHeight="1" x14ac:dyDescent="0.2">
      <c r="B15" s="90"/>
      <c r="D15" s="88" t="s">
        <v>16</v>
      </c>
      <c r="F15" s="91" t="s">
        <v>1</v>
      </c>
      <c r="I15" s="88" t="s">
        <v>17</v>
      </c>
      <c r="J15" s="91" t="s">
        <v>1</v>
      </c>
      <c r="L15" s="90"/>
    </row>
    <row r="16" spans="2:46" s="89" customFormat="1" ht="12" hidden="1" customHeight="1" x14ac:dyDescent="0.2">
      <c r="B16" s="90"/>
      <c r="D16" s="88" t="s">
        <v>18</v>
      </c>
      <c r="F16" s="91" t="s">
        <v>19</v>
      </c>
      <c r="I16" s="88" t="s">
        <v>20</v>
      </c>
      <c r="J16" s="92" t="str">
        <f>'Rekapitulace stavby'!AN8</f>
        <v>18. 10. 2024</v>
      </c>
      <c r="L16" s="90"/>
    </row>
    <row r="17" spans="2:12" s="89" customFormat="1" ht="11.1" hidden="1" customHeight="1" x14ac:dyDescent="0.2">
      <c r="B17" s="90"/>
      <c r="L17" s="90"/>
    </row>
    <row r="18" spans="2:12" s="89" customFormat="1" ht="12" hidden="1" customHeight="1" x14ac:dyDescent="0.2">
      <c r="B18" s="90"/>
      <c r="D18" s="88" t="s">
        <v>22</v>
      </c>
      <c r="I18" s="88" t="s">
        <v>23</v>
      </c>
      <c r="J18" s="91" t="s">
        <v>24</v>
      </c>
      <c r="L18" s="90"/>
    </row>
    <row r="19" spans="2:12" s="89" customFormat="1" ht="18" hidden="1" customHeight="1" x14ac:dyDescent="0.2">
      <c r="B19" s="90"/>
      <c r="E19" s="91" t="s">
        <v>25</v>
      </c>
      <c r="I19" s="88" t="s">
        <v>26</v>
      </c>
      <c r="J19" s="91" t="s">
        <v>1</v>
      </c>
      <c r="L19" s="90"/>
    </row>
    <row r="20" spans="2:12" s="89" customFormat="1" ht="6.95" hidden="1" customHeight="1" x14ac:dyDescent="0.2">
      <c r="B20" s="90"/>
      <c r="L20" s="90"/>
    </row>
    <row r="21" spans="2:12" s="89" customFormat="1" ht="12" hidden="1" customHeight="1" x14ac:dyDescent="0.2">
      <c r="B21" s="90"/>
      <c r="D21" s="88" t="s">
        <v>27</v>
      </c>
      <c r="I21" s="88" t="s">
        <v>23</v>
      </c>
      <c r="J21" s="91" t="str">
        <f>'Rekapitulace stavby'!AN13</f>
        <v/>
      </c>
      <c r="L21" s="90"/>
    </row>
    <row r="22" spans="2:12" s="89" customFormat="1" ht="18" hidden="1" customHeight="1" x14ac:dyDescent="0.2">
      <c r="B22" s="90"/>
      <c r="E22" s="226" t="str">
        <f>'Rekapitulace stavby'!E14</f>
        <v xml:space="preserve"> </v>
      </c>
      <c r="F22" s="226"/>
      <c r="G22" s="226"/>
      <c r="H22" s="226"/>
      <c r="I22" s="88" t="s">
        <v>26</v>
      </c>
      <c r="J22" s="91" t="str">
        <f>'Rekapitulace stavby'!AN14</f>
        <v/>
      </c>
      <c r="L22" s="90"/>
    </row>
    <row r="23" spans="2:12" s="89" customFormat="1" ht="6.95" hidden="1" customHeight="1" x14ac:dyDescent="0.2">
      <c r="B23" s="90"/>
      <c r="L23" s="90"/>
    </row>
    <row r="24" spans="2:12" s="89" customFormat="1" ht="12" hidden="1" customHeight="1" x14ac:dyDescent="0.2">
      <c r="B24" s="90"/>
      <c r="D24" s="88" t="s">
        <v>28</v>
      </c>
      <c r="I24" s="88" t="s">
        <v>23</v>
      </c>
      <c r="J24" s="91" t="s">
        <v>29</v>
      </c>
      <c r="L24" s="90"/>
    </row>
    <row r="25" spans="2:12" s="89" customFormat="1" ht="18" hidden="1" customHeight="1" x14ac:dyDescent="0.2">
      <c r="B25" s="90"/>
      <c r="E25" s="91" t="s">
        <v>30</v>
      </c>
      <c r="I25" s="88" t="s">
        <v>26</v>
      </c>
      <c r="J25" s="91" t="s">
        <v>1</v>
      </c>
      <c r="L25" s="90"/>
    </row>
    <row r="26" spans="2:12" s="89" customFormat="1" ht="6.95" hidden="1" customHeight="1" x14ac:dyDescent="0.2">
      <c r="B26" s="90"/>
      <c r="L26" s="90"/>
    </row>
    <row r="27" spans="2:12" s="89" customFormat="1" ht="12" hidden="1" customHeight="1" x14ac:dyDescent="0.2">
      <c r="B27" s="90"/>
      <c r="D27" s="88" t="s">
        <v>32</v>
      </c>
      <c r="I27" s="88" t="s">
        <v>23</v>
      </c>
      <c r="J27" s="91" t="str">
        <f>IF('Rekapitulace stavby'!AN19="","",'Rekapitulace stavby'!AN19)</f>
        <v/>
      </c>
      <c r="L27" s="90"/>
    </row>
    <row r="28" spans="2:12" s="89" customFormat="1" ht="18" hidden="1" customHeight="1" x14ac:dyDescent="0.2">
      <c r="B28" s="90"/>
      <c r="E28" s="91" t="str">
        <f>IF('Rekapitulace stavby'!E20="","",'Rekapitulace stavby'!E20)</f>
        <v xml:space="preserve"> </v>
      </c>
      <c r="I28" s="88" t="s">
        <v>26</v>
      </c>
      <c r="J28" s="91" t="str">
        <f>IF('Rekapitulace stavby'!AN20="","",'Rekapitulace stavby'!AN20)</f>
        <v/>
      </c>
      <c r="L28" s="90"/>
    </row>
    <row r="29" spans="2:12" s="89" customFormat="1" ht="6.95" hidden="1" customHeight="1" x14ac:dyDescent="0.2">
      <c r="B29" s="90"/>
      <c r="L29" s="90"/>
    </row>
    <row r="30" spans="2:12" s="89" customFormat="1" ht="12" hidden="1" customHeight="1" x14ac:dyDescent="0.2">
      <c r="B30" s="90"/>
      <c r="D30" s="88" t="s">
        <v>33</v>
      </c>
      <c r="L30" s="90"/>
    </row>
    <row r="31" spans="2:12" s="93" customFormat="1" ht="16.5" hidden="1" customHeight="1" x14ac:dyDescent="0.2">
      <c r="B31" s="94"/>
      <c r="E31" s="225" t="s">
        <v>1</v>
      </c>
      <c r="F31" s="225"/>
      <c r="G31" s="225"/>
      <c r="H31" s="225"/>
      <c r="L31" s="94"/>
    </row>
    <row r="32" spans="2:12" s="89" customFormat="1" ht="6.95" hidden="1" customHeight="1" x14ac:dyDescent="0.2">
      <c r="B32" s="90"/>
      <c r="L32" s="90"/>
    </row>
    <row r="33" spans="2:12" s="89" customFormat="1" ht="6.95" hidden="1" customHeight="1" x14ac:dyDescent="0.2">
      <c r="B33" s="90"/>
      <c r="D33" s="95"/>
      <c r="E33" s="95"/>
      <c r="F33" s="95"/>
      <c r="G33" s="95"/>
      <c r="H33" s="95"/>
      <c r="I33" s="95"/>
      <c r="J33" s="95"/>
      <c r="K33" s="95"/>
      <c r="L33" s="90"/>
    </row>
    <row r="34" spans="2:12" s="89" customFormat="1" ht="25.35" hidden="1" customHeight="1" x14ac:dyDescent="0.2">
      <c r="B34" s="90"/>
      <c r="D34" s="96" t="s">
        <v>34</v>
      </c>
      <c r="J34" s="97">
        <f>ROUND(J126, 2)</f>
        <v>0</v>
      </c>
      <c r="L34" s="90"/>
    </row>
    <row r="35" spans="2:12" s="89" customFormat="1" ht="6.95" hidden="1" customHeight="1" x14ac:dyDescent="0.2">
      <c r="B35" s="90"/>
      <c r="D35" s="95"/>
      <c r="E35" s="95"/>
      <c r="F35" s="95"/>
      <c r="G35" s="95"/>
      <c r="H35" s="95"/>
      <c r="I35" s="95"/>
      <c r="J35" s="95"/>
      <c r="K35" s="95"/>
      <c r="L35" s="90"/>
    </row>
    <row r="36" spans="2:12" s="89" customFormat="1" ht="14.45" hidden="1" customHeight="1" x14ac:dyDescent="0.2">
      <c r="B36" s="90"/>
      <c r="F36" s="98" t="s">
        <v>36</v>
      </c>
      <c r="I36" s="98" t="s">
        <v>35</v>
      </c>
      <c r="J36" s="98" t="s">
        <v>37</v>
      </c>
      <c r="L36" s="90"/>
    </row>
    <row r="37" spans="2:12" s="89" customFormat="1" ht="14.45" hidden="1" customHeight="1" x14ac:dyDescent="0.2">
      <c r="B37" s="90"/>
      <c r="D37" s="99" t="s">
        <v>38</v>
      </c>
      <c r="E37" s="88" t="s">
        <v>39</v>
      </c>
      <c r="F37" s="100">
        <f>ROUND((SUM(BE126:BE141)),  2)</f>
        <v>0</v>
      </c>
      <c r="I37" s="101">
        <v>0.21</v>
      </c>
      <c r="J37" s="100">
        <f>ROUND(((SUM(BE126:BE141))*I37),  2)</f>
        <v>0</v>
      </c>
      <c r="L37" s="90"/>
    </row>
    <row r="38" spans="2:12" s="89" customFormat="1" ht="14.45" hidden="1" customHeight="1" x14ac:dyDescent="0.2">
      <c r="B38" s="90"/>
      <c r="E38" s="88" t="s">
        <v>40</v>
      </c>
      <c r="F38" s="100">
        <f>ROUND((SUM(BF126:BF141)),  2)</f>
        <v>0</v>
      </c>
      <c r="I38" s="101">
        <v>0.12</v>
      </c>
      <c r="J38" s="100">
        <f>ROUND(((SUM(BF126:BF141))*I38),  2)</f>
        <v>0</v>
      </c>
      <c r="L38" s="90"/>
    </row>
    <row r="39" spans="2:12" s="89" customFormat="1" ht="14.45" hidden="1" customHeight="1" x14ac:dyDescent="0.2">
      <c r="B39" s="90"/>
      <c r="E39" s="88" t="s">
        <v>41</v>
      </c>
      <c r="F39" s="100">
        <f>ROUND((SUM(BG126:BG141)),  2)</f>
        <v>0</v>
      </c>
      <c r="I39" s="101">
        <v>0.21</v>
      </c>
      <c r="J39" s="100">
        <f>0</f>
        <v>0</v>
      </c>
      <c r="L39" s="90"/>
    </row>
    <row r="40" spans="2:12" s="89" customFormat="1" ht="14.45" hidden="1" customHeight="1" x14ac:dyDescent="0.2">
      <c r="B40" s="90"/>
      <c r="E40" s="88" t="s">
        <v>42</v>
      </c>
      <c r="F40" s="100">
        <f>ROUND((SUM(BH126:BH141)),  2)</f>
        <v>0</v>
      </c>
      <c r="I40" s="101">
        <v>0.12</v>
      </c>
      <c r="J40" s="100">
        <f>0</f>
        <v>0</v>
      </c>
      <c r="L40" s="90"/>
    </row>
    <row r="41" spans="2:12" s="89" customFormat="1" ht="14.45" hidden="1" customHeight="1" x14ac:dyDescent="0.2">
      <c r="B41" s="90"/>
      <c r="E41" s="88" t="s">
        <v>43</v>
      </c>
      <c r="F41" s="100">
        <f>ROUND((SUM(BI126:BI141)),  2)</f>
        <v>0</v>
      </c>
      <c r="I41" s="101">
        <v>0</v>
      </c>
      <c r="J41" s="100">
        <f>0</f>
        <v>0</v>
      </c>
      <c r="L41" s="90"/>
    </row>
    <row r="42" spans="2:12" s="89" customFormat="1" ht="6.95" hidden="1" customHeight="1" x14ac:dyDescent="0.2">
      <c r="B42" s="90"/>
      <c r="L42" s="90"/>
    </row>
    <row r="43" spans="2:12" s="89" customFormat="1" ht="25.35" hidden="1" customHeight="1" x14ac:dyDescent="0.2">
      <c r="B43" s="90"/>
      <c r="C43" s="102"/>
      <c r="D43" s="103" t="s">
        <v>44</v>
      </c>
      <c r="E43" s="104"/>
      <c r="F43" s="104"/>
      <c r="G43" s="105" t="s">
        <v>45</v>
      </c>
      <c r="H43" s="106" t="s">
        <v>46</v>
      </c>
      <c r="I43" s="104"/>
      <c r="J43" s="107">
        <f>SUM(J34:J41)</f>
        <v>0</v>
      </c>
      <c r="K43" s="108"/>
      <c r="L43" s="90"/>
    </row>
    <row r="44" spans="2:12" s="89" customFormat="1" ht="14.45" hidden="1" customHeight="1" x14ac:dyDescent="0.2">
      <c r="B44" s="90"/>
      <c r="L44" s="90"/>
    </row>
    <row r="45" spans="2:12" ht="14.45" hidden="1" customHeight="1" x14ac:dyDescent="0.2">
      <c r="B45" s="85"/>
      <c r="L45" s="85"/>
    </row>
    <row r="46" spans="2:12" ht="14.45" hidden="1" customHeight="1" x14ac:dyDescent="0.2">
      <c r="B46" s="85"/>
      <c r="L46" s="85"/>
    </row>
    <row r="47" spans="2:12" ht="14.45" hidden="1" customHeight="1" x14ac:dyDescent="0.2">
      <c r="B47" s="85"/>
      <c r="L47" s="85"/>
    </row>
    <row r="48" spans="2:12" ht="14.45" hidden="1" customHeight="1" x14ac:dyDescent="0.2">
      <c r="B48" s="85"/>
      <c r="L48" s="85"/>
    </row>
    <row r="49" spans="2:12" ht="14.45" hidden="1" customHeight="1" x14ac:dyDescent="0.2">
      <c r="B49" s="85"/>
      <c r="L49" s="85"/>
    </row>
    <row r="50" spans="2:12" s="89" customFormat="1" ht="14.45" hidden="1" customHeight="1" x14ac:dyDescent="0.2">
      <c r="B50" s="90"/>
      <c r="D50" s="109" t="s">
        <v>47</v>
      </c>
      <c r="E50" s="110"/>
      <c r="F50" s="110"/>
      <c r="G50" s="109" t="s">
        <v>48</v>
      </c>
      <c r="H50" s="110"/>
      <c r="I50" s="110"/>
      <c r="J50" s="110"/>
      <c r="K50" s="110"/>
      <c r="L50" s="90"/>
    </row>
    <row r="51" spans="2:12" hidden="1" x14ac:dyDescent="0.2">
      <c r="B51" s="85"/>
      <c r="L51" s="85"/>
    </row>
    <row r="52" spans="2:12" hidden="1" x14ac:dyDescent="0.2">
      <c r="B52" s="85"/>
      <c r="L52" s="85"/>
    </row>
    <row r="53" spans="2:12" hidden="1" x14ac:dyDescent="0.2">
      <c r="B53" s="85"/>
      <c r="L53" s="85"/>
    </row>
    <row r="54" spans="2:12" hidden="1" x14ac:dyDescent="0.2">
      <c r="B54" s="85"/>
      <c r="L54" s="85"/>
    </row>
    <row r="55" spans="2:12" hidden="1" x14ac:dyDescent="0.2">
      <c r="B55" s="85"/>
      <c r="L55" s="85"/>
    </row>
    <row r="56" spans="2:12" hidden="1" x14ac:dyDescent="0.2">
      <c r="B56" s="85"/>
      <c r="L56" s="85"/>
    </row>
    <row r="57" spans="2:12" hidden="1" x14ac:dyDescent="0.2">
      <c r="B57" s="85"/>
      <c r="L57" s="85"/>
    </row>
    <row r="58" spans="2:12" hidden="1" x14ac:dyDescent="0.2">
      <c r="B58" s="85"/>
      <c r="L58" s="85"/>
    </row>
    <row r="59" spans="2:12" hidden="1" x14ac:dyDescent="0.2">
      <c r="B59" s="85"/>
      <c r="L59" s="85"/>
    </row>
    <row r="60" spans="2:12" hidden="1" x14ac:dyDescent="0.2">
      <c r="B60" s="85"/>
      <c r="L60" s="85"/>
    </row>
    <row r="61" spans="2:12" s="89" customFormat="1" ht="12.75" hidden="1" x14ac:dyDescent="0.2">
      <c r="B61" s="90"/>
      <c r="D61" s="111" t="s">
        <v>49</v>
      </c>
      <c r="E61" s="112"/>
      <c r="F61" s="113" t="s">
        <v>50</v>
      </c>
      <c r="G61" s="111" t="s">
        <v>49</v>
      </c>
      <c r="H61" s="112"/>
      <c r="I61" s="112"/>
      <c r="J61" s="114" t="s">
        <v>50</v>
      </c>
      <c r="K61" s="112"/>
      <c r="L61" s="90"/>
    </row>
    <row r="62" spans="2:12" hidden="1" x14ac:dyDescent="0.2">
      <c r="B62" s="85"/>
      <c r="L62" s="85"/>
    </row>
    <row r="63" spans="2:12" hidden="1" x14ac:dyDescent="0.2">
      <c r="B63" s="85"/>
      <c r="L63" s="85"/>
    </row>
    <row r="64" spans="2:12" hidden="1" x14ac:dyDescent="0.2">
      <c r="B64" s="85"/>
      <c r="L64" s="85"/>
    </row>
    <row r="65" spans="2:12" s="89" customFormat="1" ht="12.75" hidden="1" x14ac:dyDescent="0.2">
      <c r="B65" s="90"/>
      <c r="D65" s="109" t="s">
        <v>51</v>
      </c>
      <c r="E65" s="110"/>
      <c r="F65" s="110"/>
      <c r="G65" s="109" t="s">
        <v>52</v>
      </c>
      <c r="H65" s="110"/>
      <c r="I65" s="110"/>
      <c r="J65" s="110"/>
      <c r="K65" s="110"/>
      <c r="L65" s="90"/>
    </row>
    <row r="66" spans="2:12" hidden="1" x14ac:dyDescent="0.2">
      <c r="B66" s="85"/>
      <c r="L66" s="85"/>
    </row>
    <row r="67" spans="2:12" hidden="1" x14ac:dyDescent="0.2">
      <c r="B67" s="85"/>
      <c r="L67" s="85"/>
    </row>
    <row r="68" spans="2:12" hidden="1" x14ac:dyDescent="0.2">
      <c r="B68" s="85"/>
      <c r="L68" s="85"/>
    </row>
    <row r="69" spans="2:12" hidden="1" x14ac:dyDescent="0.2">
      <c r="B69" s="85"/>
      <c r="L69" s="85"/>
    </row>
    <row r="70" spans="2:12" hidden="1" x14ac:dyDescent="0.2">
      <c r="B70" s="85"/>
      <c r="L70" s="85"/>
    </row>
    <row r="71" spans="2:12" hidden="1" x14ac:dyDescent="0.2">
      <c r="B71" s="85"/>
      <c r="L71" s="85"/>
    </row>
    <row r="72" spans="2:12" hidden="1" x14ac:dyDescent="0.2">
      <c r="B72" s="85"/>
      <c r="L72" s="85"/>
    </row>
    <row r="73" spans="2:12" hidden="1" x14ac:dyDescent="0.2">
      <c r="B73" s="85"/>
      <c r="L73" s="85"/>
    </row>
    <row r="74" spans="2:12" hidden="1" x14ac:dyDescent="0.2">
      <c r="B74" s="85"/>
      <c r="L74" s="85"/>
    </row>
    <row r="75" spans="2:12" hidden="1" x14ac:dyDescent="0.2">
      <c r="B75" s="85"/>
      <c r="L75" s="85"/>
    </row>
    <row r="76" spans="2:12" s="89" customFormat="1" ht="12.75" hidden="1" x14ac:dyDescent="0.2">
      <c r="B76" s="90"/>
      <c r="D76" s="111" t="s">
        <v>49</v>
      </c>
      <c r="E76" s="112"/>
      <c r="F76" s="113" t="s">
        <v>50</v>
      </c>
      <c r="G76" s="111" t="s">
        <v>49</v>
      </c>
      <c r="H76" s="112"/>
      <c r="I76" s="112"/>
      <c r="J76" s="114" t="s">
        <v>50</v>
      </c>
      <c r="K76" s="112"/>
      <c r="L76" s="90"/>
    </row>
    <row r="77" spans="2:12" s="89" customFormat="1" ht="14.45" hidden="1" customHeight="1" x14ac:dyDescent="0.2">
      <c r="B77" s="115"/>
      <c r="C77" s="116"/>
      <c r="D77" s="116"/>
      <c r="E77" s="116"/>
      <c r="F77" s="116"/>
      <c r="G77" s="116"/>
      <c r="H77" s="116"/>
      <c r="I77" s="116"/>
      <c r="J77" s="116"/>
      <c r="K77" s="116"/>
      <c r="L77" s="90"/>
    </row>
    <row r="78" spans="2:12" hidden="1" x14ac:dyDescent="0.2"/>
    <row r="79" spans="2:12" hidden="1" x14ac:dyDescent="0.2"/>
    <row r="80" spans="2:12" hidden="1" x14ac:dyDescent="0.2"/>
    <row r="81" spans="2:12" s="89" customFormat="1" ht="6.95" hidden="1" customHeight="1" x14ac:dyDescent="0.2">
      <c r="B81" s="117"/>
      <c r="C81" s="118"/>
      <c r="D81" s="118"/>
      <c r="E81" s="118"/>
      <c r="F81" s="118"/>
      <c r="G81" s="118"/>
      <c r="H81" s="118"/>
      <c r="I81" s="118"/>
      <c r="J81" s="118"/>
      <c r="K81" s="118"/>
      <c r="L81" s="90"/>
    </row>
    <row r="82" spans="2:12" s="89" customFormat="1" ht="24.95" hidden="1" customHeight="1" x14ac:dyDescent="0.2">
      <c r="B82" s="90"/>
      <c r="C82" s="86" t="s">
        <v>108</v>
      </c>
      <c r="L82" s="90"/>
    </row>
    <row r="83" spans="2:12" s="89" customFormat="1" ht="6.95" hidden="1" customHeight="1" x14ac:dyDescent="0.2">
      <c r="B83" s="90"/>
      <c r="L83" s="90"/>
    </row>
    <row r="84" spans="2:12" s="89" customFormat="1" ht="12" hidden="1" customHeight="1" x14ac:dyDescent="0.2">
      <c r="B84" s="90"/>
      <c r="C84" s="88" t="s">
        <v>14</v>
      </c>
      <c r="L84" s="90"/>
    </row>
    <row r="85" spans="2:12" s="89" customFormat="1" ht="16.5" hidden="1" customHeight="1" x14ac:dyDescent="0.2">
      <c r="B85" s="90"/>
      <c r="E85" s="218" t="str">
        <f>E7</f>
        <v>ZŠ Písečná 5144, Chomutov</v>
      </c>
      <c r="F85" s="219"/>
      <c r="G85" s="219"/>
      <c r="H85" s="219"/>
      <c r="L85" s="90"/>
    </row>
    <row r="86" spans="2:12" ht="12" hidden="1" customHeight="1" x14ac:dyDescent="0.2">
      <c r="B86" s="85"/>
      <c r="C86" s="88" t="s">
        <v>104</v>
      </c>
      <c r="L86" s="85"/>
    </row>
    <row r="87" spans="2:12" ht="16.5" hidden="1" customHeight="1" x14ac:dyDescent="0.2">
      <c r="B87" s="85"/>
      <c r="E87" s="218" t="s">
        <v>105</v>
      </c>
      <c r="F87" s="222"/>
      <c r="G87" s="222"/>
      <c r="H87" s="222"/>
      <c r="L87" s="85"/>
    </row>
    <row r="88" spans="2:12" ht="12" hidden="1" customHeight="1" x14ac:dyDescent="0.2">
      <c r="B88" s="85"/>
      <c r="C88" s="88" t="s">
        <v>106</v>
      </c>
      <c r="L88" s="85"/>
    </row>
    <row r="89" spans="2:12" s="89" customFormat="1" ht="16.5" hidden="1" customHeight="1" x14ac:dyDescent="0.2">
      <c r="B89" s="90"/>
      <c r="E89" s="220" t="s">
        <v>142</v>
      </c>
      <c r="F89" s="221"/>
      <c r="G89" s="221"/>
      <c r="H89" s="221"/>
      <c r="L89" s="90"/>
    </row>
    <row r="90" spans="2:12" s="89" customFormat="1" ht="12" hidden="1" customHeight="1" x14ac:dyDescent="0.2">
      <c r="B90" s="90"/>
      <c r="C90" s="88" t="s">
        <v>107</v>
      </c>
      <c r="L90" s="90"/>
    </row>
    <row r="91" spans="2:12" s="89" customFormat="1" ht="16.5" hidden="1" customHeight="1" x14ac:dyDescent="0.2">
      <c r="B91" s="90"/>
      <c r="E91" s="223" t="str">
        <f>E13</f>
        <v>02 (1) - Nábytek</v>
      </c>
      <c r="F91" s="221"/>
      <c r="G91" s="221"/>
      <c r="H91" s="221"/>
      <c r="L91" s="90"/>
    </row>
    <row r="92" spans="2:12" s="89" customFormat="1" ht="6.95" hidden="1" customHeight="1" x14ac:dyDescent="0.2">
      <c r="B92" s="90"/>
      <c r="L92" s="90"/>
    </row>
    <row r="93" spans="2:12" s="89" customFormat="1" ht="12" hidden="1" customHeight="1" x14ac:dyDescent="0.2">
      <c r="B93" s="90"/>
      <c r="C93" s="88" t="s">
        <v>18</v>
      </c>
      <c r="F93" s="91" t="str">
        <f>F16</f>
        <v xml:space="preserve"> </v>
      </c>
      <c r="I93" s="88" t="s">
        <v>20</v>
      </c>
      <c r="J93" s="92" t="str">
        <f>IF(J16="","",J16)</f>
        <v>18. 10. 2024</v>
      </c>
      <c r="L93" s="90"/>
    </row>
    <row r="94" spans="2:12" s="89" customFormat="1" ht="6.95" hidden="1" customHeight="1" x14ac:dyDescent="0.2">
      <c r="B94" s="90"/>
      <c r="L94" s="90"/>
    </row>
    <row r="95" spans="2:12" s="89" customFormat="1" ht="25.7" hidden="1" customHeight="1" x14ac:dyDescent="0.2">
      <c r="B95" s="90"/>
      <c r="C95" s="88" t="s">
        <v>22</v>
      </c>
      <c r="F95" s="91" t="str">
        <f>E19</f>
        <v>Statutární město Chomutov</v>
      </c>
      <c r="I95" s="88" t="s">
        <v>28</v>
      </c>
      <c r="J95" s="119" t="str">
        <f>E25</f>
        <v>Digitronic CZ s.r.o. Hradec Králové</v>
      </c>
      <c r="L95" s="90"/>
    </row>
    <row r="96" spans="2:12" s="89" customFormat="1" ht="15.2" hidden="1" customHeight="1" x14ac:dyDescent="0.2">
      <c r="B96" s="90"/>
      <c r="C96" s="88" t="s">
        <v>27</v>
      </c>
      <c r="F96" s="91" t="str">
        <f>IF(E22="","",E22)</f>
        <v xml:space="preserve"> </v>
      </c>
      <c r="I96" s="88" t="s">
        <v>32</v>
      </c>
      <c r="J96" s="119" t="str">
        <f>E28</f>
        <v xml:space="preserve"> </v>
      </c>
      <c r="L96" s="90"/>
    </row>
    <row r="97" spans="2:47" s="89" customFormat="1" ht="10.35" hidden="1" customHeight="1" x14ac:dyDescent="0.2">
      <c r="B97" s="90"/>
      <c r="L97" s="90"/>
    </row>
    <row r="98" spans="2:47" s="89" customFormat="1" ht="29.25" hidden="1" customHeight="1" x14ac:dyDescent="0.2">
      <c r="B98" s="90"/>
      <c r="C98" s="120" t="s">
        <v>109</v>
      </c>
      <c r="D98" s="102"/>
      <c r="E98" s="102"/>
      <c r="F98" s="102"/>
      <c r="G98" s="102"/>
      <c r="H98" s="102"/>
      <c r="I98" s="102"/>
      <c r="J98" s="121" t="s">
        <v>110</v>
      </c>
      <c r="K98" s="102"/>
      <c r="L98" s="90"/>
    </row>
    <row r="99" spans="2:47" s="89" customFormat="1" ht="10.35" hidden="1" customHeight="1" x14ac:dyDescent="0.2">
      <c r="B99" s="90"/>
      <c r="L99" s="90"/>
    </row>
    <row r="100" spans="2:47" s="89" customFormat="1" ht="23.1" hidden="1" customHeight="1" x14ac:dyDescent="0.2">
      <c r="B100" s="90"/>
      <c r="C100" s="122" t="s">
        <v>111</v>
      </c>
      <c r="J100" s="97">
        <f>J126</f>
        <v>0</v>
      </c>
      <c r="L100" s="90"/>
      <c r="AU100" s="82" t="s">
        <v>112</v>
      </c>
    </row>
    <row r="101" spans="2:47" s="123" customFormat="1" ht="24.95" hidden="1" customHeight="1" x14ac:dyDescent="0.2">
      <c r="B101" s="124"/>
      <c r="D101" s="125" t="s">
        <v>144</v>
      </c>
      <c r="E101" s="126"/>
      <c r="F101" s="126"/>
      <c r="G101" s="126"/>
      <c r="H101" s="126"/>
      <c r="I101" s="126"/>
      <c r="J101" s="127">
        <f>J127</f>
        <v>0</v>
      </c>
      <c r="L101" s="124"/>
    </row>
    <row r="102" spans="2:47" s="128" customFormat="1" ht="20.100000000000001" hidden="1" customHeight="1" x14ac:dyDescent="0.2">
      <c r="B102" s="129"/>
      <c r="D102" s="130" t="s">
        <v>145</v>
      </c>
      <c r="E102" s="131"/>
      <c r="F102" s="131"/>
      <c r="G102" s="131"/>
      <c r="H102" s="131"/>
      <c r="I102" s="131"/>
      <c r="J102" s="132">
        <f>J128</f>
        <v>0</v>
      </c>
      <c r="L102" s="129"/>
    </row>
    <row r="103" spans="2:47" s="89" customFormat="1" ht="21.75" hidden="1" customHeight="1" x14ac:dyDescent="0.2">
      <c r="B103" s="90"/>
      <c r="L103" s="90"/>
    </row>
    <row r="104" spans="2:47" s="89" customFormat="1" ht="6.95" hidden="1" customHeight="1" x14ac:dyDescent="0.2">
      <c r="B104" s="115"/>
      <c r="C104" s="116"/>
      <c r="D104" s="116"/>
      <c r="E104" s="116"/>
      <c r="F104" s="116"/>
      <c r="G104" s="116"/>
      <c r="H104" s="116"/>
      <c r="I104" s="116"/>
      <c r="J104" s="116"/>
      <c r="K104" s="116"/>
      <c r="L104" s="90"/>
    </row>
    <row r="105" spans="2:47" hidden="1" x14ac:dyDescent="0.2"/>
    <row r="106" spans="2:47" hidden="1" x14ac:dyDescent="0.2"/>
    <row r="107" spans="2:47" hidden="1" x14ac:dyDescent="0.2"/>
    <row r="108" spans="2:47" s="89" customFormat="1" ht="6.95" customHeight="1" x14ac:dyDescent="0.2">
      <c r="B108" s="117"/>
      <c r="C108" s="118"/>
      <c r="D108" s="118"/>
      <c r="E108" s="118"/>
      <c r="F108" s="118"/>
      <c r="G108" s="118"/>
      <c r="H108" s="118"/>
      <c r="I108" s="118"/>
      <c r="J108" s="118"/>
      <c r="K108" s="118"/>
      <c r="L108" s="90"/>
    </row>
    <row r="109" spans="2:47" s="89" customFormat="1" ht="24.95" customHeight="1" x14ac:dyDescent="0.2">
      <c r="B109" s="90"/>
      <c r="C109" s="86" t="s">
        <v>113</v>
      </c>
      <c r="L109" s="90"/>
    </row>
    <row r="110" spans="2:47" s="89" customFormat="1" ht="6.95" customHeight="1" x14ac:dyDescent="0.2">
      <c r="B110" s="90"/>
      <c r="L110" s="90"/>
    </row>
    <row r="111" spans="2:47" s="89" customFormat="1" ht="12" customHeight="1" x14ac:dyDescent="0.2">
      <c r="B111" s="90"/>
      <c r="C111" s="88" t="s">
        <v>14</v>
      </c>
      <c r="L111" s="90"/>
    </row>
    <row r="112" spans="2:47" s="89" customFormat="1" ht="16.5" customHeight="1" x14ac:dyDescent="0.2">
      <c r="B112" s="90"/>
      <c r="E112" s="218" t="str">
        <f>E7</f>
        <v>ZŠ Písečná 5144, Chomutov</v>
      </c>
      <c r="F112" s="219"/>
      <c r="G112" s="219"/>
      <c r="H112" s="219"/>
      <c r="L112" s="90"/>
    </row>
    <row r="113" spans="2:63" ht="12" customHeight="1" x14ac:dyDescent="0.2">
      <c r="B113" s="85"/>
      <c r="C113" s="88" t="s">
        <v>104</v>
      </c>
      <c r="L113" s="85"/>
    </row>
    <row r="114" spans="2:63" ht="16.5" customHeight="1" x14ac:dyDescent="0.2">
      <c r="B114" s="85"/>
      <c r="E114" s="218" t="s">
        <v>105</v>
      </c>
      <c r="F114" s="222"/>
      <c r="G114" s="222"/>
      <c r="H114" s="222"/>
      <c r="L114" s="85"/>
    </row>
    <row r="115" spans="2:63" ht="12" customHeight="1" x14ac:dyDescent="0.2">
      <c r="B115" s="85"/>
      <c r="C115" s="88" t="s">
        <v>106</v>
      </c>
      <c r="L115" s="85"/>
    </row>
    <row r="116" spans="2:63" s="89" customFormat="1" ht="16.5" customHeight="1" x14ac:dyDescent="0.2">
      <c r="B116" s="90"/>
      <c r="E116" s="220" t="s">
        <v>142</v>
      </c>
      <c r="F116" s="221"/>
      <c r="G116" s="221"/>
      <c r="H116" s="221"/>
      <c r="L116" s="90"/>
    </row>
    <row r="117" spans="2:63" s="89" customFormat="1" ht="12" customHeight="1" x14ac:dyDescent="0.2">
      <c r="B117" s="90"/>
      <c r="C117" s="88" t="s">
        <v>107</v>
      </c>
      <c r="L117" s="90"/>
    </row>
    <row r="118" spans="2:63" s="89" customFormat="1" ht="16.5" customHeight="1" x14ac:dyDescent="0.2">
      <c r="B118" s="90"/>
      <c r="E118" s="223" t="str">
        <f>E13</f>
        <v>02 (1) - Nábytek</v>
      </c>
      <c r="F118" s="221"/>
      <c r="G118" s="221"/>
      <c r="H118" s="221"/>
      <c r="L118" s="90"/>
    </row>
    <row r="119" spans="2:63" s="89" customFormat="1" ht="6.95" customHeight="1" x14ac:dyDescent="0.2">
      <c r="B119" s="90"/>
      <c r="L119" s="90"/>
    </row>
    <row r="120" spans="2:63" s="89" customFormat="1" ht="12" customHeight="1" x14ac:dyDescent="0.2">
      <c r="B120" s="90"/>
      <c r="C120" s="88" t="s">
        <v>18</v>
      </c>
      <c r="F120" s="91" t="str">
        <f>F16</f>
        <v xml:space="preserve"> </v>
      </c>
      <c r="I120" s="88" t="s">
        <v>20</v>
      </c>
      <c r="J120" s="92" t="str">
        <f>IF(J16="","",J16)</f>
        <v>18. 10. 2024</v>
      </c>
      <c r="L120" s="90"/>
    </row>
    <row r="121" spans="2:63" s="89" customFormat="1" ht="6.95" customHeight="1" x14ac:dyDescent="0.2">
      <c r="B121" s="90"/>
      <c r="L121" s="90"/>
    </row>
    <row r="122" spans="2:63" s="89" customFormat="1" ht="25.7" customHeight="1" x14ac:dyDescent="0.2">
      <c r="B122" s="90"/>
      <c r="C122" s="88" t="s">
        <v>22</v>
      </c>
      <c r="F122" s="91" t="str">
        <f>E19</f>
        <v>Statutární město Chomutov</v>
      </c>
      <c r="I122" s="88" t="s">
        <v>28</v>
      </c>
      <c r="J122" s="119" t="str">
        <f>E25</f>
        <v>Digitronic CZ s.r.o. Hradec Králové</v>
      </c>
      <c r="L122" s="90"/>
    </row>
    <row r="123" spans="2:63" s="89" customFormat="1" ht="15.2" customHeight="1" x14ac:dyDescent="0.2">
      <c r="B123" s="90"/>
      <c r="C123" s="88" t="s">
        <v>27</v>
      </c>
      <c r="F123" s="91" t="str">
        <f>IF(E22="","",E22)</f>
        <v xml:space="preserve"> </v>
      </c>
      <c r="I123" s="88" t="s">
        <v>32</v>
      </c>
      <c r="J123" s="119" t="str">
        <f>E28</f>
        <v xml:space="preserve"> </v>
      </c>
      <c r="L123" s="90"/>
    </row>
    <row r="124" spans="2:63" s="89" customFormat="1" ht="10.35" customHeight="1" x14ac:dyDescent="0.2">
      <c r="B124" s="90"/>
      <c r="L124" s="90"/>
    </row>
    <row r="125" spans="2:63" s="133" customFormat="1" ht="29.25" customHeight="1" x14ac:dyDescent="0.2">
      <c r="B125" s="134"/>
      <c r="C125" s="135" t="s">
        <v>114</v>
      </c>
      <c r="D125" s="136" t="s">
        <v>59</v>
      </c>
      <c r="E125" s="136" t="s">
        <v>55</v>
      </c>
      <c r="F125" s="136" t="s">
        <v>56</v>
      </c>
      <c r="G125" s="136" t="s">
        <v>115</v>
      </c>
      <c r="H125" s="136" t="s">
        <v>116</v>
      </c>
      <c r="I125" s="136" t="s">
        <v>117</v>
      </c>
      <c r="J125" s="136" t="s">
        <v>110</v>
      </c>
      <c r="K125" s="137" t="s">
        <v>118</v>
      </c>
      <c r="L125" s="134"/>
      <c r="M125" s="138" t="s">
        <v>1</v>
      </c>
      <c r="N125" s="139" t="s">
        <v>38</v>
      </c>
      <c r="O125" s="139" t="s">
        <v>119</v>
      </c>
      <c r="P125" s="139" t="s">
        <v>120</v>
      </c>
      <c r="Q125" s="139" t="s">
        <v>121</v>
      </c>
      <c r="R125" s="139" t="s">
        <v>122</v>
      </c>
      <c r="S125" s="139" t="s">
        <v>123</v>
      </c>
      <c r="T125" s="140" t="s">
        <v>124</v>
      </c>
    </row>
    <row r="126" spans="2:63" s="89" customFormat="1" ht="23.1" customHeight="1" x14ac:dyDescent="0.25">
      <c r="B126" s="90"/>
      <c r="C126" s="141" t="s">
        <v>125</v>
      </c>
      <c r="J126" s="142">
        <f>BK126</f>
        <v>0</v>
      </c>
      <c r="L126" s="90"/>
      <c r="M126" s="143"/>
      <c r="N126" s="95"/>
      <c r="O126" s="95"/>
      <c r="P126" s="144">
        <f>P127</f>
        <v>0</v>
      </c>
      <c r="Q126" s="95"/>
      <c r="R126" s="144">
        <f>R127</f>
        <v>0</v>
      </c>
      <c r="S126" s="95"/>
      <c r="T126" s="145">
        <f>T127</f>
        <v>0</v>
      </c>
      <c r="AT126" s="82" t="s">
        <v>73</v>
      </c>
      <c r="AU126" s="82" t="s">
        <v>112</v>
      </c>
      <c r="BK126" s="146">
        <f>BK127</f>
        <v>0</v>
      </c>
    </row>
    <row r="127" spans="2:63" s="147" customFormat="1" ht="26.1" customHeight="1" x14ac:dyDescent="0.2">
      <c r="B127" s="148"/>
      <c r="D127" s="149" t="s">
        <v>73</v>
      </c>
      <c r="E127" s="150" t="s">
        <v>146</v>
      </c>
      <c r="F127" s="150" t="s">
        <v>94</v>
      </c>
      <c r="J127" s="151">
        <f>BK127</f>
        <v>0</v>
      </c>
      <c r="L127" s="148"/>
      <c r="M127" s="152"/>
      <c r="P127" s="153">
        <f>P128</f>
        <v>0</v>
      </c>
      <c r="R127" s="153">
        <f>R128</f>
        <v>0</v>
      </c>
      <c r="T127" s="154">
        <f>T128</f>
        <v>0</v>
      </c>
      <c r="AR127" s="149" t="s">
        <v>81</v>
      </c>
      <c r="AT127" s="155" t="s">
        <v>73</v>
      </c>
      <c r="AU127" s="155" t="s">
        <v>74</v>
      </c>
      <c r="AY127" s="149" t="s">
        <v>126</v>
      </c>
      <c r="BK127" s="156">
        <f>BK128</f>
        <v>0</v>
      </c>
    </row>
    <row r="128" spans="2:63" s="147" customFormat="1" ht="23.1" customHeight="1" x14ac:dyDescent="0.2">
      <c r="B128" s="148"/>
      <c r="D128" s="149" t="s">
        <v>73</v>
      </c>
      <c r="E128" s="157" t="s">
        <v>141</v>
      </c>
      <c r="F128" s="157" t="s">
        <v>94</v>
      </c>
      <c r="J128" s="158">
        <f>SUM(J129:J141)</f>
        <v>0</v>
      </c>
      <c r="L128" s="148"/>
      <c r="M128" s="152"/>
      <c r="P128" s="153">
        <f>SUM(P129:P141)</f>
        <v>0</v>
      </c>
      <c r="R128" s="153">
        <f>SUM(R129:R141)</f>
        <v>0</v>
      </c>
      <c r="T128" s="154">
        <f>SUM(T129:T141)</f>
        <v>0</v>
      </c>
      <c r="AR128" s="149" t="s">
        <v>81</v>
      </c>
      <c r="AT128" s="155" t="s">
        <v>73</v>
      </c>
      <c r="AU128" s="155" t="s">
        <v>81</v>
      </c>
      <c r="AY128" s="149" t="s">
        <v>126</v>
      </c>
      <c r="BK128" s="156">
        <f>SUM(BK129:BK141)</f>
        <v>0</v>
      </c>
    </row>
    <row r="129" spans="2:65" s="89" customFormat="1" ht="78" customHeight="1" x14ac:dyDescent="0.2">
      <c r="B129" s="90"/>
      <c r="C129" s="159" t="s">
        <v>81</v>
      </c>
      <c r="D129" s="159" t="s">
        <v>128</v>
      </c>
      <c r="E129" s="160" t="s">
        <v>147</v>
      </c>
      <c r="F129" s="161" t="s">
        <v>148</v>
      </c>
      <c r="G129" s="162" t="s">
        <v>129</v>
      </c>
      <c r="H129" s="163">
        <v>1</v>
      </c>
      <c r="I129" s="171">
        <v>0</v>
      </c>
      <c r="J129" s="164">
        <f t="shared" ref="J129:J141" si="0">ROUND(I129*H129,2)</f>
        <v>0</v>
      </c>
      <c r="K129" s="161" t="s">
        <v>1</v>
      </c>
      <c r="L129" s="90"/>
      <c r="M129" s="165" t="s">
        <v>1</v>
      </c>
      <c r="N129" s="166" t="s">
        <v>39</v>
      </c>
      <c r="O129" s="167">
        <v>0</v>
      </c>
      <c r="P129" s="167">
        <f t="shared" ref="P129:P141" si="1">O129*H129</f>
        <v>0</v>
      </c>
      <c r="Q129" s="167">
        <v>0</v>
      </c>
      <c r="R129" s="167">
        <f t="shared" ref="R129:R141" si="2">Q129*H129</f>
        <v>0</v>
      </c>
      <c r="S129" s="167">
        <v>0</v>
      </c>
      <c r="T129" s="168">
        <f t="shared" ref="T129:T141" si="3">S129*H129</f>
        <v>0</v>
      </c>
      <c r="AR129" s="169" t="s">
        <v>87</v>
      </c>
      <c r="AT129" s="169" t="s">
        <v>128</v>
      </c>
      <c r="AU129" s="169" t="s">
        <v>83</v>
      </c>
      <c r="AY129" s="82" t="s">
        <v>126</v>
      </c>
      <c r="BE129" s="170">
        <f t="shared" ref="BE129:BE141" si="4">IF(N129="základní",J129,0)</f>
        <v>0</v>
      </c>
      <c r="BF129" s="170">
        <f t="shared" ref="BF129:BF141" si="5">IF(N129="snížená",J129,0)</f>
        <v>0</v>
      </c>
      <c r="BG129" s="170">
        <f t="shared" ref="BG129:BG141" si="6">IF(N129="zákl. přenesená",J129,0)</f>
        <v>0</v>
      </c>
      <c r="BH129" s="170">
        <f t="shared" ref="BH129:BH141" si="7">IF(N129="sníž. přenesená",J129,0)</f>
        <v>0</v>
      </c>
      <c r="BI129" s="170">
        <f t="shared" ref="BI129:BI141" si="8">IF(N129="nulová",J129,0)</f>
        <v>0</v>
      </c>
      <c r="BJ129" s="82" t="s">
        <v>81</v>
      </c>
      <c r="BK129" s="170">
        <f t="shared" ref="BK129:BK141" si="9">ROUND(I129*H129,2)</f>
        <v>0</v>
      </c>
      <c r="BL129" s="82" t="s">
        <v>87</v>
      </c>
      <c r="BM129" s="169" t="s">
        <v>83</v>
      </c>
    </row>
    <row r="130" spans="2:65" s="89" customFormat="1" ht="66.75" customHeight="1" x14ac:dyDescent="0.2">
      <c r="B130" s="90"/>
      <c r="C130" s="159" t="s">
        <v>83</v>
      </c>
      <c r="D130" s="159" t="s">
        <v>128</v>
      </c>
      <c r="E130" s="160" t="s">
        <v>149</v>
      </c>
      <c r="F130" s="161" t="s">
        <v>150</v>
      </c>
      <c r="G130" s="162" t="s">
        <v>129</v>
      </c>
      <c r="H130" s="163">
        <v>31</v>
      </c>
      <c r="I130" s="171">
        <v>0</v>
      </c>
      <c r="J130" s="164">
        <f t="shared" si="0"/>
        <v>0</v>
      </c>
      <c r="K130" s="161" t="s">
        <v>1</v>
      </c>
      <c r="L130" s="90"/>
      <c r="M130" s="165" t="s">
        <v>1</v>
      </c>
      <c r="N130" s="166" t="s">
        <v>39</v>
      </c>
      <c r="O130" s="167">
        <v>0</v>
      </c>
      <c r="P130" s="167">
        <f t="shared" si="1"/>
        <v>0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AR130" s="169" t="s">
        <v>87</v>
      </c>
      <c r="AT130" s="169" t="s">
        <v>128</v>
      </c>
      <c r="AU130" s="169" t="s">
        <v>83</v>
      </c>
      <c r="AY130" s="82" t="s">
        <v>126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82" t="s">
        <v>81</v>
      </c>
      <c r="BK130" s="170">
        <f t="shared" si="9"/>
        <v>0</v>
      </c>
      <c r="BL130" s="82" t="s">
        <v>87</v>
      </c>
      <c r="BM130" s="169" t="s">
        <v>87</v>
      </c>
    </row>
    <row r="131" spans="2:65" s="89" customFormat="1" ht="66.75" customHeight="1" x14ac:dyDescent="0.2">
      <c r="B131" s="90"/>
      <c r="C131" s="159" t="s">
        <v>86</v>
      </c>
      <c r="D131" s="159" t="s">
        <v>128</v>
      </c>
      <c r="E131" s="160" t="s">
        <v>151</v>
      </c>
      <c r="F131" s="161" t="s">
        <v>152</v>
      </c>
      <c r="G131" s="162" t="s">
        <v>129</v>
      </c>
      <c r="H131" s="163">
        <v>1</v>
      </c>
      <c r="I131" s="171">
        <v>0</v>
      </c>
      <c r="J131" s="164">
        <f t="shared" si="0"/>
        <v>0</v>
      </c>
      <c r="K131" s="161" t="s">
        <v>1</v>
      </c>
      <c r="L131" s="90"/>
      <c r="M131" s="165" t="s">
        <v>1</v>
      </c>
      <c r="N131" s="166" t="s">
        <v>39</v>
      </c>
      <c r="O131" s="167">
        <v>0</v>
      </c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AR131" s="169" t="s">
        <v>87</v>
      </c>
      <c r="AT131" s="169" t="s">
        <v>128</v>
      </c>
      <c r="AU131" s="169" t="s">
        <v>83</v>
      </c>
      <c r="AY131" s="82" t="s">
        <v>126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82" t="s">
        <v>81</v>
      </c>
      <c r="BK131" s="170">
        <f t="shared" si="9"/>
        <v>0</v>
      </c>
      <c r="BL131" s="82" t="s">
        <v>87</v>
      </c>
      <c r="BM131" s="169" t="s">
        <v>88</v>
      </c>
    </row>
    <row r="132" spans="2:65" s="89" customFormat="1" ht="33" customHeight="1" x14ac:dyDescent="0.2">
      <c r="B132" s="90"/>
      <c r="C132" s="159" t="s">
        <v>87</v>
      </c>
      <c r="D132" s="159" t="s">
        <v>128</v>
      </c>
      <c r="E132" s="160" t="s">
        <v>153</v>
      </c>
      <c r="F132" s="161" t="s">
        <v>154</v>
      </c>
      <c r="G132" s="162" t="s">
        <v>129</v>
      </c>
      <c r="H132" s="163">
        <v>64</v>
      </c>
      <c r="I132" s="171">
        <v>0</v>
      </c>
      <c r="J132" s="164">
        <f t="shared" si="0"/>
        <v>0</v>
      </c>
      <c r="K132" s="161" t="s">
        <v>1</v>
      </c>
      <c r="L132" s="90"/>
      <c r="M132" s="165" t="s">
        <v>1</v>
      </c>
      <c r="N132" s="166" t="s">
        <v>39</v>
      </c>
      <c r="O132" s="167">
        <v>0</v>
      </c>
      <c r="P132" s="167">
        <f t="shared" si="1"/>
        <v>0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AR132" s="169" t="s">
        <v>87</v>
      </c>
      <c r="AT132" s="169" t="s">
        <v>128</v>
      </c>
      <c r="AU132" s="169" t="s">
        <v>83</v>
      </c>
      <c r="AY132" s="82" t="s">
        <v>126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82" t="s">
        <v>81</v>
      </c>
      <c r="BK132" s="170">
        <f t="shared" si="9"/>
        <v>0</v>
      </c>
      <c r="BL132" s="82" t="s">
        <v>87</v>
      </c>
      <c r="BM132" s="169" t="s">
        <v>131</v>
      </c>
    </row>
    <row r="133" spans="2:65" s="89" customFormat="1" ht="78" customHeight="1" x14ac:dyDescent="0.2">
      <c r="B133" s="90"/>
      <c r="C133" s="159" t="s">
        <v>92</v>
      </c>
      <c r="D133" s="159" t="s">
        <v>128</v>
      </c>
      <c r="E133" s="160" t="s">
        <v>155</v>
      </c>
      <c r="F133" s="161" t="s">
        <v>156</v>
      </c>
      <c r="G133" s="162" t="s">
        <v>129</v>
      </c>
      <c r="H133" s="163">
        <v>1</v>
      </c>
      <c r="I133" s="171">
        <v>0</v>
      </c>
      <c r="J133" s="164">
        <f t="shared" si="0"/>
        <v>0</v>
      </c>
      <c r="K133" s="161" t="s">
        <v>1</v>
      </c>
      <c r="L133" s="90"/>
      <c r="M133" s="165" t="s">
        <v>1</v>
      </c>
      <c r="N133" s="166" t="s">
        <v>39</v>
      </c>
      <c r="O133" s="167">
        <v>0</v>
      </c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AR133" s="169" t="s">
        <v>87</v>
      </c>
      <c r="AT133" s="169" t="s">
        <v>128</v>
      </c>
      <c r="AU133" s="169" t="s">
        <v>83</v>
      </c>
      <c r="AY133" s="82" t="s">
        <v>126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82" t="s">
        <v>81</v>
      </c>
      <c r="BK133" s="170">
        <f t="shared" si="9"/>
        <v>0</v>
      </c>
      <c r="BL133" s="82" t="s">
        <v>87</v>
      </c>
      <c r="BM133" s="169" t="s">
        <v>132</v>
      </c>
    </row>
    <row r="134" spans="2:65" s="89" customFormat="1" ht="78" customHeight="1" x14ac:dyDescent="0.2">
      <c r="B134" s="90"/>
      <c r="C134" s="159" t="s">
        <v>88</v>
      </c>
      <c r="D134" s="159" t="s">
        <v>128</v>
      </c>
      <c r="E134" s="160" t="s">
        <v>157</v>
      </c>
      <c r="F134" s="161" t="s">
        <v>158</v>
      </c>
      <c r="G134" s="162" t="s">
        <v>129</v>
      </c>
      <c r="H134" s="163">
        <v>2</v>
      </c>
      <c r="I134" s="171">
        <v>0</v>
      </c>
      <c r="J134" s="164">
        <f t="shared" si="0"/>
        <v>0</v>
      </c>
      <c r="K134" s="161" t="s">
        <v>1</v>
      </c>
      <c r="L134" s="90"/>
      <c r="M134" s="165" t="s">
        <v>1</v>
      </c>
      <c r="N134" s="166" t="s">
        <v>39</v>
      </c>
      <c r="O134" s="167">
        <v>0</v>
      </c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AR134" s="169" t="s">
        <v>87</v>
      </c>
      <c r="AT134" s="169" t="s">
        <v>128</v>
      </c>
      <c r="AU134" s="169" t="s">
        <v>83</v>
      </c>
      <c r="AY134" s="82" t="s">
        <v>126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82" t="s">
        <v>81</v>
      </c>
      <c r="BK134" s="170">
        <f t="shared" si="9"/>
        <v>0</v>
      </c>
      <c r="BL134" s="82" t="s">
        <v>87</v>
      </c>
      <c r="BM134" s="169" t="s">
        <v>8</v>
      </c>
    </row>
    <row r="135" spans="2:65" s="89" customFormat="1" ht="78" customHeight="1" x14ac:dyDescent="0.2">
      <c r="B135" s="90"/>
      <c r="C135" s="159" t="s">
        <v>133</v>
      </c>
      <c r="D135" s="159" t="s">
        <v>128</v>
      </c>
      <c r="E135" s="160" t="s">
        <v>159</v>
      </c>
      <c r="F135" s="161" t="s">
        <v>160</v>
      </c>
      <c r="G135" s="162" t="s">
        <v>129</v>
      </c>
      <c r="H135" s="163">
        <v>5</v>
      </c>
      <c r="I135" s="171">
        <v>0</v>
      </c>
      <c r="J135" s="164">
        <f t="shared" si="0"/>
        <v>0</v>
      </c>
      <c r="K135" s="161" t="s">
        <v>1</v>
      </c>
      <c r="L135" s="90"/>
      <c r="M135" s="165" t="s">
        <v>1</v>
      </c>
      <c r="N135" s="166" t="s">
        <v>39</v>
      </c>
      <c r="O135" s="167">
        <v>0</v>
      </c>
      <c r="P135" s="167">
        <f t="shared" si="1"/>
        <v>0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AR135" s="169" t="s">
        <v>87</v>
      </c>
      <c r="AT135" s="169" t="s">
        <v>128</v>
      </c>
      <c r="AU135" s="169" t="s">
        <v>83</v>
      </c>
      <c r="AY135" s="82" t="s">
        <v>126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82" t="s">
        <v>81</v>
      </c>
      <c r="BK135" s="170">
        <f t="shared" si="9"/>
        <v>0</v>
      </c>
      <c r="BL135" s="82" t="s">
        <v>87</v>
      </c>
      <c r="BM135" s="169" t="s">
        <v>134</v>
      </c>
    </row>
    <row r="136" spans="2:65" s="89" customFormat="1" ht="78" customHeight="1" x14ac:dyDescent="0.2">
      <c r="B136" s="90"/>
      <c r="C136" s="159" t="s">
        <v>131</v>
      </c>
      <c r="D136" s="159" t="s">
        <v>128</v>
      </c>
      <c r="E136" s="160" t="s">
        <v>161</v>
      </c>
      <c r="F136" s="161" t="s">
        <v>162</v>
      </c>
      <c r="G136" s="162" t="s">
        <v>129</v>
      </c>
      <c r="H136" s="163">
        <v>11</v>
      </c>
      <c r="I136" s="171">
        <v>0</v>
      </c>
      <c r="J136" s="164">
        <f t="shared" si="0"/>
        <v>0</v>
      </c>
      <c r="K136" s="161" t="s">
        <v>1</v>
      </c>
      <c r="L136" s="90"/>
      <c r="M136" s="165" t="s">
        <v>1</v>
      </c>
      <c r="N136" s="166" t="s">
        <v>39</v>
      </c>
      <c r="O136" s="167">
        <v>0</v>
      </c>
      <c r="P136" s="167">
        <f t="shared" si="1"/>
        <v>0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AR136" s="169" t="s">
        <v>87</v>
      </c>
      <c r="AT136" s="169" t="s">
        <v>128</v>
      </c>
      <c r="AU136" s="169" t="s">
        <v>83</v>
      </c>
      <c r="AY136" s="82" t="s">
        <v>126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82" t="s">
        <v>81</v>
      </c>
      <c r="BK136" s="170">
        <f t="shared" si="9"/>
        <v>0</v>
      </c>
      <c r="BL136" s="82" t="s">
        <v>87</v>
      </c>
      <c r="BM136" s="169" t="s">
        <v>130</v>
      </c>
    </row>
    <row r="137" spans="2:65" s="89" customFormat="1" ht="66.75" customHeight="1" x14ac:dyDescent="0.2">
      <c r="B137" s="90"/>
      <c r="C137" s="159" t="s">
        <v>127</v>
      </c>
      <c r="D137" s="159" t="s">
        <v>128</v>
      </c>
      <c r="E137" s="160" t="s">
        <v>163</v>
      </c>
      <c r="F137" s="161" t="s">
        <v>164</v>
      </c>
      <c r="G137" s="162" t="s">
        <v>129</v>
      </c>
      <c r="H137" s="163">
        <v>1</v>
      </c>
      <c r="I137" s="171">
        <v>0</v>
      </c>
      <c r="J137" s="164">
        <f t="shared" si="0"/>
        <v>0</v>
      </c>
      <c r="K137" s="161" t="s">
        <v>1</v>
      </c>
      <c r="L137" s="90"/>
      <c r="M137" s="165" t="s">
        <v>1</v>
      </c>
      <c r="N137" s="166" t="s">
        <v>39</v>
      </c>
      <c r="O137" s="167">
        <v>0</v>
      </c>
      <c r="P137" s="167">
        <f t="shared" si="1"/>
        <v>0</v>
      </c>
      <c r="Q137" s="167">
        <v>0</v>
      </c>
      <c r="R137" s="167">
        <f t="shared" si="2"/>
        <v>0</v>
      </c>
      <c r="S137" s="167">
        <v>0</v>
      </c>
      <c r="T137" s="168">
        <f t="shared" si="3"/>
        <v>0</v>
      </c>
      <c r="AR137" s="169" t="s">
        <v>87</v>
      </c>
      <c r="AT137" s="169" t="s">
        <v>128</v>
      </c>
      <c r="AU137" s="169" t="s">
        <v>83</v>
      </c>
      <c r="AY137" s="82" t="s">
        <v>126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82" t="s">
        <v>81</v>
      </c>
      <c r="BK137" s="170">
        <f t="shared" si="9"/>
        <v>0</v>
      </c>
      <c r="BL137" s="82" t="s">
        <v>87</v>
      </c>
      <c r="BM137" s="169" t="s">
        <v>135</v>
      </c>
    </row>
    <row r="138" spans="2:65" s="89" customFormat="1" ht="76.349999999999994" customHeight="1" x14ac:dyDescent="0.2">
      <c r="B138" s="90"/>
      <c r="C138" s="159" t="s">
        <v>132</v>
      </c>
      <c r="D138" s="159" t="s">
        <v>128</v>
      </c>
      <c r="E138" s="160" t="s">
        <v>165</v>
      </c>
      <c r="F138" s="161" t="s">
        <v>166</v>
      </c>
      <c r="G138" s="162" t="s">
        <v>129</v>
      </c>
      <c r="H138" s="163">
        <v>2</v>
      </c>
      <c r="I138" s="171">
        <v>0</v>
      </c>
      <c r="J138" s="164">
        <f t="shared" si="0"/>
        <v>0</v>
      </c>
      <c r="K138" s="161" t="s">
        <v>1</v>
      </c>
      <c r="L138" s="90"/>
      <c r="M138" s="165" t="s">
        <v>1</v>
      </c>
      <c r="N138" s="166" t="s">
        <v>39</v>
      </c>
      <c r="O138" s="167">
        <v>0</v>
      </c>
      <c r="P138" s="167">
        <f t="shared" si="1"/>
        <v>0</v>
      </c>
      <c r="Q138" s="167">
        <v>0</v>
      </c>
      <c r="R138" s="167">
        <f t="shared" si="2"/>
        <v>0</v>
      </c>
      <c r="S138" s="167">
        <v>0</v>
      </c>
      <c r="T138" s="168">
        <f t="shared" si="3"/>
        <v>0</v>
      </c>
      <c r="AR138" s="169" t="s">
        <v>87</v>
      </c>
      <c r="AT138" s="169" t="s">
        <v>128</v>
      </c>
      <c r="AU138" s="169" t="s">
        <v>83</v>
      </c>
      <c r="AY138" s="82" t="s">
        <v>126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82" t="s">
        <v>81</v>
      </c>
      <c r="BK138" s="170">
        <f t="shared" si="9"/>
        <v>0</v>
      </c>
      <c r="BL138" s="82" t="s">
        <v>87</v>
      </c>
      <c r="BM138" s="169" t="s">
        <v>102</v>
      </c>
    </row>
    <row r="139" spans="2:65" s="89" customFormat="1" ht="33" customHeight="1" x14ac:dyDescent="0.2">
      <c r="B139" s="90"/>
      <c r="C139" s="159" t="s">
        <v>136</v>
      </c>
      <c r="D139" s="159" t="s">
        <v>128</v>
      </c>
      <c r="E139" s="160" t="s">
        <v>167</v>
      </c>
      <c r="F139" s="161" t="s">
        <v>168</v>
      </c>
      <c r="G139" s="162" t="s">
        <v>129</v>
      </c>
      <c r="H139" s="163">
        <v>2</v>
      </c>
      <c r="I139" s="171">
        <v>0</v>
      </c>
      <c r="J139" s="164">
        <f t="shared" si="0"/>
        <v>0</v>
      </c>
      <c r="K139" s="161" t="s">
        <v>1</v>
      </c>
      <c r="L139" s="90"/>
      <c r="M139" s="165" t="s">
        <v>1</v>
      </c>
      <c r="N139" s="166" t="s">
        <v>39</v>
      </c>
      <c r="O139" s="167">
        <v>0</v>
      </c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AR139" s="169" t="s">
        <v>87</v>
      </c>
      <c r="AT139" s="169" t="s">
        <v>128</v>
      </c>
      <c r="AU139" s="169" t="s">
        <v>83</v>
      </c>
      <c r="AY139" s="82" t="s">
        <v>126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82" t="s">
        <v>81</v>
      </c>
      <c r="BK139" s="170">
        <f t="shared" si="9"/>
        <v>0</v>
      </c>
      <c r="BL139" s="82" t="s">
        <v>87</v>
      </c>
      <c r="BM139" s="169" t="s">
        <v>137</v>
      </c>
    </row>
    <row r="140" spans="2:65" s="89" customFormat="1" ht="62.85" customHeight="1" x14ac:dyDescent="0.2">
      <c r="B140" s="90"/>
      <c r="C140" s="159" t="s">
        <v>8</v>
      </c>
      <c r="D140" s="159" t="s">
        <v>128</v>
      </c>
      <c r="E140" s="160" t="s">
        <v>169</v>
      </c>
      <c r="F140" s="161" t="s">
        <v>170</v>
      </c>
      <c r="G140" s="162" t="s">
        <v>129</v>
      </c>
      <c r="H140" s="163">
        <v>1</v>
      </c>
      <c r="I140" s="171">
        <v>0</v>
      </c>
      <c r="J140" s="164">
        <f t="shared" si="0"/>
        <v>0</v>
      </c>
      <c r="K140" s="161" t="s">
        <v>1</v>
      </c>
      <c r="L140" s="90"/>
      <c r="M140" s="165" t="s">
        <v>1</v>
      </c>
      <c r="N140" s="166" t="s">
        <v>39</v>
      </c>
      <c r="O140" s="167">
        <v>0</v>
      </c>
      <c r="P140" s="167">
        <f t="shared" si="1"/>
        <v>0</v>
      </c>
      <c r="Q140" s="167">
        <v>0</v>
      </c>
      <c r="R140" s="167">
        <f t="shared" si="2"/>
        <v>0</v>
      </c>
      <c r="S140" s="167">
        <v>0</v>
      </c>
      <c r="T140" s="168">
        <f t="shared" si="3"/>
        <v>0</v>
      </c>
      <c r="AR140" s="169" t="s">
        <v>87</v>
      </c>
      <c r="AT140" s="169" t="s">
        <v>128</v>
      </c>
      <c r="AU140" s="169" t="s">
        <v>83</v>
      </c>
      <c r="AY140" s="82" t="s">
        <v>126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82" t="s">
        <v>81</v>
      </c>
      <c r="BK140" s="170">
        <f t="shared" si="9"/>
        <v>0</v>
      </c>
      <c r="BL140" s="82" t="s">
        <v>87</v>
      </c>
      <c r="BM140" s="169" t="s">
        <v>138</v>
      </c>
    </row>
    <row r="141" spans="2:65" s="89" customFormat="1" ht="62.85" customHeight="1" x14ac:dyDescent="0.2">
      <c r="B141" s="90"/>
      <c r="C141" s="159" t="s">
        <v>139</v>
      </c>
      <c r="D141" s="159" t="s">
        <v>128</v>
      </c>
      <c r="E141" s="160" t="s">
        <v>171</v>
      </c>
      <c r="F141" s="161" t="s">
        <v>170</v>
      </c>
      <c r="G141" s="162" t="s">
        <v>129</v>
      </c>
      <c r="H141" s="163">
        <v>32</v>
      </c>
      <c r="I141" s="171">
        <v>0</v>
      </c>
      <c r="J141" s="164">
        <f t="shared" si="0"/>
        <v>0</v>
      </c>
      <c r="K141" s="161" t="s">
        <v>1</v>
      </c>
      <c r="L141" s="90"/>
      <c r="M141" s="165" t="s">
        <v>1</v>
      </c>
      <c r="N141" s="166" t="s">
        <v>39</v>
      </c>
      <c r="O141" s="167">
        <v>0</v>
      </c>
      <c r="P141" s="167">
        <f t="shared" si="1"/>
        <v>0</v>
      </c>
      <c r="Q141" s="167">
        <v>0</v>
      </c>
      <c r="R141" s="167">
        <f t="shared" si="2"/>
        <v>0</v>
      </c>
      <c r="S141" s="167">
        <v>0</v>
      </c>
      <c r="T141" s="168">
        <f t="shared" si="3"/>
        <v>0</v>
      </c>
      <c r="AR141" s="169" t="s">
        <v>87</v>
      </c>
      <c r="AT141" s="169" t="s">
        <v>128</v>
      </c>
      <c r="AU141" s="169" t="s">
        <v>83</v>
      </c>
      <c r="AY141" s="82" t="s">
        <v>126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82" t="s">
        <v>81</v>
      </c>
      <c r="BK141" s="170">
        <f t="shared" si="9"/>
        <v>0</v>
      </c>
      <c r="BL141" s="82" t="s">
        <v>87</v>
      </c>
      <c r="BM141" s="169" t="s">
        <v>140</v>
      </c>
    </row>
    <row r="142" spans="2:65" s="89" customFormat="1" ht="6.95" customHeight="1" x14ac:dyDescent="0.2">
      <c r="B142" s="115"/>
      <c r="C142" s="116"/>
      <c r="D142" s="116"/>
      <c r="E142" s="116"/>
      <c r="F142" s="116"/>
      <c r="G142" s="116"/>
      <c r="H142" s="116"/>
      <c r="I142" s="116"/>
      <c r="J142" s="116"/>
      <c r="K142" s="116"/>
      <c r="L142" s="90"/>
    </row>
  </sheetData>
  <sheetProtection algorithmName="SHA-512" hashValue="NfyNP/1YQWt3eNrfh+1PEPJsjVeyNiN0270u4oCfXsgbHBDm1e9j3ClV4biv+iV8K5HqlU8PEkV/36p+8XtahQ==" saltValue="VhiOe7hr7cNs0MpK+nAggA==" spinCount="100000" sheet="1" objects="1" scenarios="1" selectLockedCells="1"/>
  <autoFilter ref="C125:K141" xr:uid="{00000000-0009-0000-0000-00000B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2"/>
  <sheetViews>
    <sheetView showGridLines="0" tabSelected="1" topLeftCell="A138" workbookViewId="0">
      <selection activeCell="I141" sqref="I141"/>
    </sheetView>
  </sheetViews>
  <sheetFormatPr defaultColWidth="8.6640625" defaultRowHeight="11.25" x14ac:dyDescent="0.2"/>
  <cols>
    <col min="1" max="1" width="8.1640625" style="81" customWidth="1"/>
    <col min="2" max="2" width="1.1640625" style="81" customWidth="1"/>
    <col min="3" max="4" width="4.1640625" style="81" customWidth="1"/>
    <col min="5" max="5" width="17.1640625" style="81" customWidth="1"/>
    <col min="6" max="6" width="50.83203125" style="81" customWidth="1"/>
    <col min="7" max="7" width="7.33203125" style="81" customWidth="1"/>
    <col min="8" max="8" width="14" style="81" customWidth="1"/>
    <col min="9" max="9" width="15.83203125" style="81" customWidth="1"/>
    <col min="10" max="11" width="22.1640625" style="81" customWidth="1"/>
    <col min="12" max="12" width="9.1640625" style="81" customWidth="1"/>
    <col min="13" max="13" width="10.83203125" style="81" hidden="1" customWidth="1"/>
    <col min="14" max="14" width="9.1640625" style="81" hidden="1"/>
    <col min="15" max="20" width="14.1640625" style="81" hidden="1" customWidth="1"/>
    <col min="21" max="21" width="16.1640625" style="81" hidden="1" customWidth="1"/>
    <col min="22" max="22" width="12.1640625" style="81" customWidth="1"/>
    <col min="23" max="23" width="16.1640625" style="81" customWidth="1"/>
    <col min="24" max="24" width="12.1640625" style="81" customWidth="1"/>
    <col min="25" max="25" width="15" style="81" customWidth="1"/>
    <col min="26" max="26" width="11" style="81" customWidth="1"/>
    <col min="27" max="27" width="15" style="81" customWidth="1"/>
    <col min="28" max="28" width="16.1640625" style="81" customWidth="1"/>
    <col min="29" max="29" width="11" style="81" customWidth="1"/>
    <col min="30" max="30" width="15" style="81" customWidth="1"/>
    <col min="31" max="31" width="16.1640625" style="81" customWidth="1"/>
    <col min="32" max="43" width="8.6640625" style="81"/>
    <col min="44" max="65" width="9.1640625" style="81" hidden="1"/>
    <col min="66" max="16384" width="8.6640625" style="81"/>
  </cols>
  <sheetData>
    <row r="2" spans="2:46" ht="36.950000000000003" customHeight="1" x14ac:dyDescent="0.2">
      <c r="L2" s="224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82" t="s">
        <v>101</v>
      </c>
    </row>
    <row r="3" spans="2:46" ht="6.95" hidden="1" customHeight="1" x14ac:dyDescent="0.2">
      <c r="B3" s="83"/>
      <c r="C3" s="84"/>
      <c r="D3" s="84"/>
      <c r="E3" s="84"/>
      <c r="F3" s="84"/>
      <c r="G3" s="84"/>
      <c r="H3" s="84"/>
      <c r="I3" s="84"/>
      <c r="J3" s="84"/>
      <c r="K3" s="84"/>
      <c r="L3" s="85"/>
      <c r="AT3" s="82" t="s">
        <v>83</v>
      </c>
    </row>
    <row r="4" spans="2:46" ht="24.95" hidden="1" customHeight="1" x14ac:dyDescent="0.2">
      <c r="B4" s="85"/>
      <c r="D4" s="86" t="s">
        <v>103</v>
      </c>
      <c r="L4" s="85"/>
      <c r="M4" s="87" t="s">
        <v>10</v>
      </c>
      <c r="AT4" s="82" t="s">
        <v>3</v>
      </c>
    </row>
    <row r="5" spans="2:46" ht="6.95" hidden="1" customHeight="1" x14ac:dyDescent="0.2">
      <c r="B5" s="85"/>
      <c r="L5" s="85"/>
    </row>
    <row r="6" spans="2:46" ht="12" hidden="1" customHeight="1" x14ac:dyDescent="0.2">
      <c r="B6" s="85"/>
      <c r="D6" s="88" t="s">
        <v>14</v>
      </c>
      <c r="L6" s="85"/>
    </row>
    <row r="7" spans="2:46" ht="16.5" hidden="1" customHeight="1" x14ac:dyDescent="0.2">
      <c r="B7" s="85"/>
      <c r="E7" s="218" t="str">
        <f>'Rekapitulace stavby'!K6</f>
        <v>ZŠ Písečná 5144, Chomutov</v>
      </c>
      <c r="F7" s="219"/>
      <c r="G7" s="219"/>
      <c r="H7" s="219"/>
      <c r="L7" s="85"/>
    </row>
    <row r="8" spans="2:46" ht="12.75" hidden="1" x14ac:dyDescent="0.2">
      <c r="B8" s="85"/>
      <c r="D8" s="88" t="s">
        <v>104</v>
      </c>
      <c r="L8" s="85"/>
    </row>
    <row r="9" spans="2:46" ht="16.5" hidden="1" customHeight="1" x14ac:dyDescent="0.2">
      <c r="B9" s="85"/>
      <c r="E9" s="218" t="s">
        <v>105</v>
      </c>
      <c r="F9" s="222"/>
      <c r="G9" s="222"/>
      <c r="H9" s="222"/>
      <c r="L9" s="85"/>
    </row>
    <row r="10" spans="2:46" ht="12" hidden="1" customHeight="1" x14ac:dyDescent="0.2">
      <c r="B10" s="85"/>
      <c r="D10" s="88" t="s">
        <v>106</v>
      </c>
      <c r="L10" s="85"/>
    </row>
    <row r="11" spans="2:46" s="89" customFormat="1" ht="16.5" hidden="1" customHeight="1" x14ac:dyDescent="0.2">
      <c r="B11" s="90"/>
      <c r="E11" s="220" t="s">
        <v>173</v>
      </c>
      <c r="F11" s="221"/>
      <c r="G11" s="221"/>
      <c r="H11" s="221"/>
      <c r="L11" s="90"/>
    </row>
    <row r="12" spans="2:46" s="89" customFormat="1" ht="12" hidden="1" customHeight="1" x14ac:dyDescent="0.2">
      <c r="B12" s="90"/>
      <c r="D12" s="88" t="s">
        <v>107</v>
      </c>
      <c r="L12" s="90"/>
    </row>
    <row r="13" spans="2:46" s="89" customFormat="1" ht="16.5" hidden="1" customHeight="1" x14ac:dyDescent="0.2">
      <c r="B13" s="90"/>
      <c r="E13" s="223" t="s">
        <v>174</v>
      </c>
      <c r="F13" s="221"/>
      <c r="G13" s="221"/>
      <c r="H13" s="221"/>
      <c r="L13" s="90"/>
    </row>
    <row r="14" spans="2:46" s="89" customFormat="1" hidden="1" x14ac:dyDescent="0.2">
      <c r="B14" s="90"/>
      <c r="L14" s="90"/>
    </row>
    <row r="15" spans="2:46" s="89" customFormat="1" ht="12" hidden="1" customHeight="1" x14ac:dyDescent="0.2">
      <c r="B15" s="90"/>
      <c r="D15" s="88" t="s">
        <v>16</v>
      </c>
      <c r="F15" s="91" t="s">
        <v>1</v>
      </c>
      <c r="I15" s="88" t="s">
        <v>17</v>
      </c>
      <c r="J15" s="91" t="s">
        <v>1</v>
      </c>
      <c r="L15" s="90"/>
    </row>
    <row r="16" spans="2:46" s="89" customFormat="1" ht="12" hidden="1" customHeight="1" x14ac:dyDescent="0.2">
      <c r="B16" s="90"/>
      <c r="D16" s="88" t="s">
        <v>18</v>
      </c>
      <c r="F16" s="91" t="s">
        <v>19</v>
      </c>
      <c r="I16" s="88" t="s">
        <v>20</v>
      </c>
      <c r="J16" s="92" t="str">
        <f>'Rekapitulace stavby'!AN8</f>
        <v>18. 10. 2024</v>
      </c>
      <c r="L16" s="90"/>
    </row>
    <row r="17" spans="2:12" s="89" customFormat="1" ht="11.1" hidden="1" customHeight="1" x14ac:dyDescent="0.2">
      <c r="B17" s="90"/>
      <c r="L17" s="90"/>
    </row>
    <row r="18" spans="2:12" s="89" customFormat="1" ht="12" hidden="1" customHeight="1" x14ac:dyDescent="0.2">
      <c r="B18" s="90"/>
      <c r="D18" s="88" t="s">
        <v>22</v>
      </c>
      <c r="I18" s="88" t="s">
        <v>23</v>
      </c>
      <c r="J18" s="91" t="s">
        <v>24</v>
      </c>
      <c r="L18" s="90"/>
    </row>
    <row r="19" spans="2:12" s="89" customFormat="1" ht="18" hidden="1" customHeight="1" x14ac:dyDescent="0.2">
      <c r="B19" s="90"/>
      <c r="E19" s="91" t="s">
        <v>25</v>
      </c>
      <c r="I19" s="88" t="s">
        <v>26</v>
      </c>
      <c r="J19" s="91" t="s">
        <v>1</v>
      </c>
      <c r="L19" s="90"/>
    </row>
    <row r="20" spans="2:12" s="89" customFormat="1" ht="6.95" hidden="1" customHeight="1" x14ac:dyDescent="0.2">
      <c r="B20" s="90"/>
      <c r="L20" s="90"/>
    </row>
    <row r="21" spans="2:12" s="89" customFormat="1" ht="12" hidden="1" customHeight="1" x14ac:dyDescent="0.2">
      <c r="B21" s="90"/>
      <c r="D21" s="88" t="s">
        <v>27</v>
      </c>
      <c r="I21" s="88" t="s">
        <v>23</v>
      </c>
      <c r="J21" s="91" t="str">
        <f>'Rekapitulace stavby'!AN13</f>
        <v/>
      </c>
      <c r="L21" s="90"/>
    </row>
    <row r="22" spans="2:12" s="89" customFormat="1" ht="18" hidden="1" customHeight="1" x14ac:dyDescent="0.2">
      <c r="B22" s="90"/>
      <c r="E22" s="226" t="str">
        <f>'Rekapitulace stavby'!E14</f>
        <v xml:space="preserve"> </v>
      </c>
      <c r="F22" s="226"/>
      <c r="G22" s="226"/>
      <c r="H22" s="226"/>
      <c r="I22" s="88" t="s">
        <v>26</v>
      </c>
      <c r="J22" s="91" t="str">
        <f>'Rekapitulace stavby'!AN14</f>
        <v/>
      </c>
      <c r="L22" s="90"/>
    </row>
    <row r="23" spans="2:12" s="89" customFormat="1" ht="6.95" hidden="1" customHeight="1" x14ac:dyDescent="0.2">
      <c r="B23" s="90"/>
      <c r="L23" s="90"/>
    </row>
    <row r="24" spans="2:12" s="89" customFormat="1" ht="12" hidden="1" customHeight="1" x14ac:dyDescent="0.2">
      <c r="B24" s="90"/>
      <c r="D24" s="88" t="s">
        <v>28</v>
      </c>
      <c r="I24" s="88" t="s">
        <v>23</v>
      </c>
      <c r="J24" s="91" t="s">
        <v>29</v>
      </c>
      <c r="L24" s="90"/>
    </row>
    <row r="25" spans="2:12" s="89" customFormat="1" ht="18" hidden="1" customHeight="1" x14ac:dyDescent="0.2">
      <c r="B25" s="90"/>
      <c r="E25" s="91" t="s">
        <v>30</v>
      </c>
      <c r="I25" s="88" t="s">
        <v>26</v>
      </c>
      <c r="J25" s="91" t="s">
        <v>1</v>
      </c>
      <c r="L25" s="90"/>
    </row>
    <row r="26" spans="2:12" s="89" customFormat="1" ht="6.95" hidden="1" customHeight="1" x14ac:dyDescent="0.2">
      <c r="B26" s="90"/>
      <c r="L26" s="90"/>
    </row>
    <row r="27" spans="2:12" s="89" customFormat="1" ht="12" hidden="1" customHeight="1" x14ac:dyDescent="0.2">
      <c r="B27" s="90"/>
      <c r="D27" s="88" t="s">
        <v>32</v>
      </c>
      <c r="I27" s="88" t="s">
        <v>23</v>
      </c>
      <c r="J27" s="91" t="str">
        <f>IF('Rekapitulace stavby'!AN19="","",'Rekapitulace stavby'!AN19)</f>
        <v/>
      </c>
      <c r="L27" s="90"/>
    </row>
    <row r="28" spans="2:12" s="89" customFormat="1" ht="18" hidden="1" customHeight="1" x14ac:dyDescent="0.2">
      <c r="B28" s="90"/>
      <c r="E28" s="91" t="str">
        <f>IF('Rekapitulace stavby'!E20="","",'Rekapitulace stavby'!E20)</f>
        <v xml:space="preserve"> </v>
      </c>
      <c r="I28" s="88" t="s">
        <v>26</v>
      </c>
      <c r="J28" s="91" t="str">
        <f>IF('Rekapitulace stavby'!AN20="","",'Rekapitulace stavby'!AN20)</f>
        <v/>
      </c>
      <c r="L28" s="90"/>
    </row>
    <row r="29" spans="2:12" s="89" customFormat="1" ht="6.95" hidden="1" customHeight="1" x14ac:dyDescent="0.2">
      <c r="B29" s="90"/>
      <c r="L29" s="90"/>
    </row>
    <row r="30" spans="2:12" s="89" customFormat="1" ht="12" hidden="1" customHeight="1" x14ac:dyDescent="0.2">
      <c r="B30" s="90"/>
      <c r="D30" s="88" t="s">
        <v>33</v>
      </c>
      <c r="L30" s="90"/>
    </row>
    <row r="31" spans="2:12" s="93" customFormat="1" ht="16.5" hidden="1" customHeight="1" x14ac:dyDescent="0.2">
      <c r="B31" s="94"/>
      <c r="E31" s="225" t="s">
        <v>1</v>
      </c>
      <c r="F31" s="225"/>
      <c r="G31" s="225"/>
      <c r="H31" s="225"/>
      <c r="L31" s="94"/>
    </row>
    <row r="32" spans="2:12" s="89" customFormat="1" ht="6.95" hidden="1" customHeight="1" x14ac:dyDescent="0.2">
      <c r="B32" s="90"/>
      <c r="L32" s="90"/>
    </row>
    <row r="33" spans="2:12" s="89" customFormat="1" ht="6.95" hidden="1" customHeight="1" x14ac:dyDescent="0.2">
      <c r="B33" s="90"/>
      <c r="D33" s="95"/>
      <c r="E33" s="95"/>
      <c r="F33" s="95"/>
      <c r="G33" s="95"/>
      <c r="H33" s="95"/>
      <c r="I33" s="95"/>
      <c r="J33" s="95"/>
      <c r="K33" s="95"/>
      <c r="L33" s="90"/>
    </row>
    <row r="34" spans="2:12" s="89" customFormat="1" ht="25.35" hidden="1" customHeight="1" x14ac:dyDescent="0.2">
      <c r="B34" s="90"/>
      <c r="D34" s="96" t="s">
        <v>34</v>
      </c>
      <c r="J34" s="97">
        <f>ROUND(J126, 2)</f>
        <v>0</v>
      </c>
      <c r="L34" s="90"/>
    </row>
    <row r="35" spans="2:12" s="89" customFormat="1" ht="6.95" hidden="1" customHeight="1" x14ac:dyDescent="0.2">
      <c r="B35" s="90"/>
      <c r="D35" s="95"/>
      <c r="E35" s="95"/>
      <c r="F35" s="95"/>
      <c r="G35" s="95"/>
      <c r="H35" s="95"/>
      <c r="I35" s="95"/>
      <c r="J35" s="95"/>
      <c r="K35" s="95"/>
      <c r="L35" s="90"/>
    </row>
    <row r="36" spans="2:12" s="89" customFormat="1" ht="14.45" hidden="1" customHeight="1" x14ac:dyDescent="0.2">
      <c r="B36" s="90"/>
      <c r="F36" s="98" t="s">
        <v>36</v>
      </c>
      <c r="I36" s="98" t="s">
        <v>35</v>
      </c>
      <c r="J36" s="98" t="s">
        <v>37</v>
      </c>
      <c r="L36" s="90"/>
    </row>
    <row r="37" spans="2:12" s="89" customFormat="1" ht="14.45" hidden="1" customHeight="1" x14ac:dyDescent="0.2">
      <c r="B37" s="90"/>
      <c r="D37" s="99" t="s">
        <v>38</v>
      </c>
      <c r="E37" s="88" t="s">
        <v>39</v>
      </c>
      <c r="F37" s="100">
        <f>ROUND((SUM(BE126:BE141)),  2)</f>
        <v>0</v>
      </c>
      <c r="I37" s="101">
        <v>0.21</v>
      </c>
      <c r="J37" s="100">
        <f>ROUND(((SUM(BE126:BE141))*I37),  2)</f>
        <v>0</v>
      </c>
      <c r="L37" s="90"/>
    </row>
    <row r="38" spans="2:12" s="89" customFormat="1" ht="14.45" hidden="1" customHeight="1" x14ac:dyDescent="0.2">
      <c r="B38" s="90"/>
      <c r="E38" s="88" t="s">
        <v>40</v>
      </c>
      <c r="F38" s="100">
        <f>ROUND((SUM(BF126:BF141)),  2)</f>
        <v>0</v>
      </c>
      <c r="I38" s="101">
        <v>0.12</v>
      </c>
      <c r="J38" s="100">
        <f>ROUND(((SUM(BF126:BF141))*I38),  2)</f>
        <v>0</v>
      </c>
      <c r="L38" s="90"/>
    </row>
    <row r="39" spans="2:12" s="89" customFormat="1" ht="14.45" hidden="1" customHeight="1" x14ac:dyDescent="0.2">
      <c r="B39" s="90"/>
      <c r="E39" s="88" t="s">
        <v>41</v>
      </c>
      <c r="F39" s="100">
        <f>ROUND((SUM(BG126:BG141)),  2)</f>
        <v>0</v>
      </c>
      <c r="I39" s="101">
        <v>0.21</v>
      </c>
      <c r="J39" s="100">
        <f>0</f>
        <v>0</v>
      </c>
      <c r="L39" s="90"/>
    </row>
    <row r="40" spans="2:12" s="89" customFormat="1" ht="14.45" hidden="1" customHeight="1" x14ac:dyDescent="0.2">
      <c r="B40" s="90"/>
      <c r="E40" s="88" t="s">
        <v>42</v>
      </c>
      <c r="F40" s="100">
        <f>ROUND((SUM(BH126:BH141)),  2)</f>
        <v>0</v>
      </c>
      <c r="I40" s="101">
        <v>0.12</v>
      </c>
      <c r="J40" s="100">
        <f>0</f>
        <v>0</v>
      </c>
      <c r="L40" s="90"/>
    </row>
    <row r="41" spans="2:12" s="89" customFormat="1" ht="14.45" hidden="1" customHeight="1" x14ac:dyDescent="0.2">
      <c r="B41" s="90"/>
      <c r="E41" s="88" t="s">
        <v>43</v>
      </c>
      <c r="F41" s="100">
        <f>ROUND((SUM(BI126:BI141)),  2)</f>
        <v>0</v>
      </c>
      <c r="I41" s="101">
        <v>0</v>
      </c>
      <c r="J41" s="100">
        <f>0</f>
        <v>0</v>
      </c>
      <c r="L41" s="90"/>
    </row>
    <row r="42" spans="2:12" s="89" customFormat="1" ht="6.95" hidden="1" customHeight="1" x14ac:dyDescent="0.2">
      <c r="B42" s="90"/>
      <c r="L42" s="90"/>
    </row>
    <row r="43" spans="2:12" s="89" customFormat="1" ht="25.35" hidden="1" customHeight="1" x14ac:dyDescent="0.2">
      <c r="B43" s="90"/>
      <c r="C43" s="102"/>
      <c r="D43" s="103" t="s">
        <v>44</v>
      </c>
      <c r="E43" s="104"/>
      <c r="F43" s="104"/>
      <c r="G43" s="105" t="s">
        <v>45</v>
      </c>
      <c r="H43" s="106" t="s">
        <v>46</v>
      </c>
      <c r="I43" s="104"/>
      <c r="J43" s="107">
        <f>SUM(J34:J41)</f>
        <v>0</v>
      </c>
      <c r="K43" s="108"/>
      <c r="L43" s="90"/>
    </row>
    <row r="44" spans="2:12" s="89" customFormat="1" ht="14.45" hidden="1" customHeight="1" x14ac:dyDescent="0.2">
      <c r="B44" s="90"/>
      <c r="L44" s="90"/>
    </row>
    <row r="45" spans="2:12" ht="14.45" hidden="1" customHeight="1" x14ac:dyDescent="0.2">
      <c r="B45" s="85"/>
      <c r="L45" s="85"/>
    </row>
    <row r="46" spans="2:12" ht="14.45" hidden="1" customHeight="1" x14ac:dyDescent="0.2">
      <c r="B46" s="85"/>
      <c r="L46" s="85"/>
    </row>
    <row r="47" spans="2:12" ht="14.45" hidden="1" customHeight="1" x14ac:dyDescent="0.2">
      <c r="B47" s="85"/>
      <c r="L47" s="85"/>
    </row>
    <row r="48" spans="2:12" ht="14.45" hidden="1" customHeight="1" x14ac:dyDescent="0.2">
      <c r="B48" s="85"/>
      <c r="L48" s="85"/>
    </row>
    <row r="49" spans="2:12" ht="14.45" hidden="1" customHeight="1" x14ac:dyDescent="0.2">
      <c r="B49" s="85"/>
      <c r="L49" s="85"/>
    </row>
    <row r="50" spans="2:12" s="89" customFormat="1" ht="14.45" hidden="1" customHeight="1" x14ac:dyDescent="0.2">
      <c r="B50" s="90"/>
      <c r="D50" s="109" t="s">
        <v>47</v>
      </c>
      <c r="E50" s="110"/>
      <c r="F50" s="110"/>
      <c r="G50" s="109" t="s">
        <v>48</v>
      </c>
      <c r="H50" s="110"/>
      <c r="I50" s="110"/>
      <c r="J50" s="110"/>
      <c r="K50" s="110"/>
      <c r="L50" s="90"/>
    </row>
    <row r="51" spans="2:12" hidden="1" x14ac:dyDescent="0.2">
      <c r="B51" s="85"/>
      <c r="L51" s="85"/>
    </row>
    <row r="52" spans="2:12" hidden="1" x14ac:dyDescent="0.2">
      <c r="B52" s="85"/>
      <c r="L52" s="85"/>
    </row>
    <row r="53" spans="2:12" hidden="1" x14ac:dyDescent="0.2">
      <c r="B53" s="85"/>
      <c r="L53" s="85"/>
    </row>
    <row r="54" spans="2:12" hidden="1" x14ac:dyDescent="0.2">
      <c r="B54" s="85"/>
      <c r="L54" s="85"/>
    </row>
    <row r="55" spans="2:12" hidden="1" x14ac:dyDescent="0.2">
      <c r="B55" s="85"/>
      <c r="L55" s="85"/>
    </row>
    <row r="56" spans="2:12" hidden="1" x14ac:dyDescent="0.2">
      <c r="B56" s="85"/>
      <c r="L56" s="85"/>
    </row>
    <row r="57" spans="2:12" hidden="1" x14ac:dyDescent="0.2">
      <c r="B57" s="85"/>
      <c r="L57" s="85"/>
    </row>
    <row r="58" spans="2:12" hidden="1" x14ac:dyDescent="0.2">
      <c r="B58" s="85"/>
      <c r="L58" s="85"/>
    </row>
    <row r="59" spans="2:12" hidden="1" x14ac:dyDescent="0.2">
      <c r="B59" s="85"/>
      <c r="L59" s="85"/>
    </row>
    <row r="60" spans="2:12" hidden="1" x14ac:dyDescent="0.2">
      <c r="B60" s="85"/>
      <c r="L60" s="85"/>
    </row>
    <row r="61" spans="2:12" s="89" customFormat="1" ht="12.75" hidden="1" x14ac:dyDescent="0.2">
      <c r="B61" s="90"/>
      <c r="D61" s="111" t="s">
        <v>49</v>
      </c>
      <c r="E61" s="112"/>
      <c r="F61" s="113" t="s">
        <v>50</v>
      </c>
      <c r="G61" s="111" t="s">
        <v>49</v>
      </c>
      <c r="H61" s="112"/>
      <c r="I61" s="112"/>
      <c r="J61" s="114" t="s">
        <v>50</v>
      </c>
      <c r="K61" s="112"/>
      <c r="L61" s="90"/>
    </row>
    <row r="62" spans="2:12" hidden="1" x14ac:dyDescent="0.2">
      <c r="B62" s="85"/>
      <c r="L62" s="85"/>
    </row>
    <row r="63" spans="2:12" hidden="1" x14ac:dyDescent="0.2">
      <c r="B63" s="85"/>
      <c r="L63" s="85"/>
    </row>
    <row r="64" spans="2:12" hidden="1" x14ac:dyDescent="0.2">
      <c r="B64" s="85"/>
      <c r="L64" s="85"/>
    </row>
    <row r="65" spans="2:12" s="89" customFormat="1" ht="12.75" hidden="1" x14ac:dyDescent="0.2">
      <c r="B65" s="90"/>
      <c r="D65" s="109" t="s">
        <v>51</v>
      </c>
      <c r="E65" s="110"/>
      <c r="F65" s="110"/>
      <c r="G65" s="109" t="s">
        <v>52</v>
      </c>
      <c r="H65" s="110"/>
      <c r="I65" s="110"/>
      <c r="J65" s="110"/>
      <c r="K65" s="110"/>
      <c r="L65" s="90"/>
    </row>
    <row r="66" spans="2:12" hidden="1" x14ac:dyDescent="0.2">
      <c r="B66" s="85"/>
      <c r="L66" s="85"/>
    </row>
    <row r="67" spans="2:12" hidden="1" x14ac:dyDescent="0.2">
      <c r="B67" s="85"/>
      <c r="L67" s="85"/>
    </row>
    <row r="68" spans="2:12" hidden="1" x14ac:dyDescent="0.2">
      <c r="B68" s="85"/>
      <c r="L68" s="85"/>
    </row>
    <row r="69" spans="2:12" hidden="1" x14ac:dyDescent="0.2">
      <c r="B69" s="85"/>
      <c r="L69" s="85"/>
    </row>
    <row r="70" spans="2:12" hidden="1" x14ac:dyDescent="0.2">
      <c r="B70" s="85"/>
      <c r="L70" s="85"/>
    </row>
    <row r="71" spans="2:12" hidden="1" x14ac:dyDescent="0.2">
      <c r="B71" s="85"/>
      <c r="L71" s="85"/>
    </row>
    <row r="72" spans="2:12" hidden="1" x14ac:dyDescent="0.2">
      <c r="B72" s="85"/>
      <c r="L72" s="85"/>
    </row>
    <row r="73" spans="2:12" hidden="1" x14ac:dyDescent="0.2">
      <c r="B73" s="85"/>
      <c r="L73" s="85"/>
    </row>
    <row r="74" spans="2:12" hidden="1" x14ac:dyDescent="0.2">
      <c r="B74" s="85"/>
      <c r="L74" s="85"/>
    </row>
    <row r="75" spans="2:12" hidden="1" x14ac:dyDescent="0.2">
      <c r="B75" s="85"/>
      <c r="L75" s="85"/>
    </row>
    <row r="76" spans="2:12" s="89" customFormat="1" ht="12.75" hidden="1" x14ac:dyDescent="0.2">
      <c r="B76" s="90"/>
      <c r="D76" s="111" t="s">
        <v>49</v>
      </c>
      <c r="E76" s="112"/>
      <c r="F76" s="113" t="s">
        <v>50</v>
      </c>
      <c r="G76" s="111" t="s">
        <v>49</v>
      </c>
      <c r="H76" s="112"/>
      <c r="I76" s="112"/>
      <c r="J76" s="114" t="s">
        <v>50</v>
      </c>
      <c r="K76" s="112"/>
      <c r="L76" s="90"/>
    </row>
    <row r="77" spans="2:12" s="89" customFormat="1" ht="14.45" hidden="1" customHeight="1" x14ac:dyDescent="0.2">
      <c r="B77" s="115"/>
      <c r="C77" s="116"/>
      <c r="D77" s="116"/>
      <c r="E77" s="116"/>
      <c r="F77" s="116"/>
      <c r="G77" s="116"/>
      <c r="H77" s="116"/>
      <c r="I77" s="116"/>
      <c r="J77" s="116"/>
      <c r="K77" s="116"/>
      <c r="L77" s="90"/>
    </row>
    <row r="78" spans="2:12" hidden="1" x14ac:dyDescent="0.2"/>
    <row r="79" spans="2:12" hidden="1" x14ac:dyDescent="0.2"/>
    <row r="80" spans="2:12" hidden="1" x14ac:dyDescent="0.2"/>
    <row r="81" spans="2:12" s="89" customFormat="1" ht="6.95" hidden="1" customHeight="1" x14ac:dyDescent="0.2">
      <c r="B81" s="117"/>
      <c r="C81" s="118"/>
      <c r="D81" s="118"/>
      <c r="E81" s="118"/>
      <c r="F81" s="118"/>
      <c r="G81" s="118"/>
      <c r="H81" s="118"/>
      <c r="I81" s="118"/>
      <c r="J81" s="118"/>
      <c r="K81" s="118"/>
      <c r="L81" s="90"/>
    </row>
    <row r="82" spans="2:12" s="89" customFormat="1" ht="24.95" hidden="1" customHeight="1" x14ac:dyDescent="0.2">
      <c r="B82" s="90"/>
      <c r="C82" s="86" t="s">
        <v>108</v>
      </c>
      <c r="L82" s="90"/>
    </row>
    <row r="83" spans="2:12" s="89" customFormat="1" ht="6.95" hidden="1" customHeight="1" x14ac:dyDescent="0.2">
      <c r="B83" s="90"/>
      <c r="L83" s="90"/>
    </row>
    <row r="84" spans="2:12" s="89" customFormat="1" ht="12" hidden="1" customHeight="1" x14ac:dyDescent="0.2">
      <c r="B84" s="90"/>
      <c r="C84" s="88" t="s">
        <v>14</v>
      </c>
      <c r="L84" s="90"/>
    </row>
    <row r="85" spans="2:12" s="89" customFormat="1" ht="16.5" hidden="1" customHeight="1" x14ac:dyDescent="0.2">
      <c r="B85" s="90"/>
      <c r="E85" s="218" t="str">
        <f>E7</f>
        <v>ZŠ Písečná 5144, Chomutov</v>
      </c>
      <c r="F85" s="219"/>
      <c r="G85" s="219"/>
      <c r="H85" s="219"/>
      <c r="L85" s="90"/>
    </row>
    <row r="86" spans="2:12" ht="12" hidden="1" customHeight="1" x14ac:dyDescent="0.2">
      <c r="B86" s="85"/>
      <c r="C86" s="88" t="s">
        <v>104</v>
      </c>
      <c r="L86" s="85"/>
    </row>
    <row r="87" spans="2:12" ht="16.5" hidden="1" customHeight="1" x14ac:dyDescent="0.2">
      <c r="B87" s="85"/>
      <c r="E87" s="218" t="s">
        <v>105</v>
      </c>
      <c r="F87" s="222"/>
      <c r="G87" s="222"/>
      <c r="H87" s="222"/>
      <c r="L87" s="85"/>
    </row>
    <row r="88" spans="2:12" ht="12" hidden="1" customHeight="1" x14ac:dyDescent="0.2">
      <c r="B88" s="85"/>
      <c r="C88" s="88" t="s">
        <v>106</v>
      </c>
      <c r="L88" s="85"/>
    </row>
    <row r="89" spans="2:12" s="89" customFormat="1" ht="16.5" hidden="1" customHeight="1" x14ac:dyDescent="0.2">
      <c r="B89" s="90"/>
      <c r="E89" s="220" t="s">
        <v>173</v>
      </c>
      <c r="F89" s="221"/>
      <c r="G89" s="221"/>
      <c r="H89" s="221"/>
      <c r="L89" s="90"/>
    </row>
    <row r="90" spans="2:12" s="89" customFormat="1" ht="12" hidden="1" customHeight="1" x14ac:dyDescent="0.2">
      <c r="B90" s="90"/>
      <c r="C90" s="88" t="s">
        <v>107</v>
      </c>
      <c r="L90" s="90"/>
    </row>
    <row r="91" spans="2:12" s="89" customFormat="1" ht="16.5" hidden="1" customHeight="1" x14ac:dyDescent="0.2">
      <c r="B91" s="90"/>
      <c r="E91" s="223" t="str">
        <f>E13</f>
        <v>02 (2) - Nábytek_01</v>
      </c>
      <c r="F91" s="221"/>
      <c r="G91" s="221"/>
      <c r="H91" s="221"/>
      <c r="L91" s="90"/>
    </row>
    <row r="92" spans="2:12" s="89" customFormat="1" ht="6.95" hidden="1" customHeight="1" x14ac:dyDescent="0.2">
      <c r="B92" s="90"/>
      <c r="L92" s="90"/>
    </row>
    <row r="93" spans="2:12" s="89" customFormat="1" ht="12" hidden="1" customHeight="1" x14ac:dyDescent="0.2">
      <c r="B93" s="90"/>
      <c r="C93" s="88" t="s">
        <v>18</v>
      </c>
      <c r="F93" s="91" t="str">
        <f>F16</f>
        <v xml:space="preserve"> </v>
      </c>
      <c r="I93" s="88" t="s">
        <v>20</v>
      </c>
      <c r="J93" s="92" t="str">
        <f>IF(J16="","",J16)</f>
        <v>18. 10. 2024</v>
      </c>
      <c r="L93" s="90"/>
    </row>
    <row r="94" spans="2:12" s="89" customFormat="1" ht="6.95" hidden="1" customHeight="1" x14ac:dyDescent="0.2">
      <c r="B94" s="90"/>
      <c r="L94" s="90"/>
    </row>
    <row r="95" spans="2:12" s="89" customFormat="1" ht="25.7" hidden="1" customHeight="1" x14ac:dyDescent="0.2">
      <c r="B95" s="90"/>
      <c r="C95" s="88" t="s">
        <v>22</v>
      </c>
      <c r="F95" s="91" t="str">
        <f>E19</f>
        <v>Statutární město Chomutov</v>
      </c>
      <c r="I95" s="88" t="s">
        <v>28</v>
      </c>
      <c r="J95" s="119" t="str">
        <f>E25</f>
        <v>Digitronic CZ s.r.o. Hradec Králové</v>
      </c>
      <c r="L95" s="90"/>
    </row>
    <row r="96" spans="2:12" s="89" customFormat="1" ht="15.2" hidden="1" customHeight="1" x14ac:dyDescent="0.2">
      <c r="B96" s="90"/>
      <c r="C96" s="88" t="s">
        <v>27</v>
      </c>
      <c r="F96" s="91" t="str">
        <f>IF(E22="","",E22)</f>
        <v xml:space="preserve"> </v>
      </c>
      <c r="I96" s="88" t="s">
        <v>32</v>
      </c>
      <c r="J96" s="119" t="str">
        <f>E28</f>
        <v xml:space="preserve"> </v>
      </c>
      <c r="L96" s="90"/>
    </row>
    <row r="97" spans="2:47" s="89" customFormat="1" ht="10.35" hidden="1" customHeight="1" x14ac:dyDescent="0.2">
      <c r="B97" s="90"/>
      <c r="L97" s="90"/>
    </row>
    <row r="98" spans="2:47" s="89" customFormat="1" ht="29.25" hidden="1" customHeight="1" x14ac:dyDescent="0.2">
      <c r="B98" s="90"/>
      <c r="C98" s="120" t="s">
        <v>109</v>
      </c>
      <c r="D98" s="102"/>
      <c r="E98" s="102"/>
      <c r="F98" s="102"/>
      <c r="G98" s="102"/>
      <c r="H98" s="102"/>
      <c r="I98" s="102"/>
      <c r="J98" s="121" t="s">
        <v>110</v>
      </c>
      <c r="K98" s="102"/>
      <c r="L98" s="90"/>
    </row>
    <row r="99" spans="2:47" s="89" customFormat="1" ht="10.35" hidden="1" customHeight="1" x14ac:dyDescent="0.2">
      <c r="B99" s="90"/>
      <c r="L99" s="90"/>
    </row>
    <row r="100" spans="2:47" s="89" customFormat="1" ht="23.1" hidden="1" customHeight="1" x14ac:dyDescent="0.2">
      <c r="B100" s="90"/>
      <c r="C100" s="122" t="s">
        <v>111</v>
      </c>
      <c r="J100" s="97">
        <f>J126</f>
        <v>0</v>
      </c>
      <c r="L100" s="90"/>
      <c r="AU100" s="82" t="s">
        <v>112</v>
      </c>
    </row>
    <row r="101" spans="2:47" s="123" customFormat="1" ht="24.95" hidden="1" customHeight="1" x14ac:dyDescent="0.2">
      <c r="B101" s="124"/>
      <c r="D101" s="125" t="s">
        <v>144</v>
      </c>
      <c r="E101" s="126"/>
      <c r="F101" s="126"/>
      <c r="G101" s="126"/>
      <c r="H101" s="126"/>
      <c r="I101" s="126"/>
      <c r="J101" s="127">
        <f>J127</f>
        <v>0</v>
      </c>
      <c r="L101" s="124"/>
    </row>
    <row r="102" spans="2:47" s="128" customFormat="1" ht="20.100000000000001" hidden="1" customHeight="1" x14ac:dyDescent="0.2">
      <c r="B102" s="129"/>
      <c r="D102" s="130" t="s">
        <v>145</v>
      </c>
      <c r="E102" s="131"/>
      <c r="F102" s="131"/>
      <c r="G102" s="131"/>
      <c r="H102" s="131"/>
      <c r="I102" s="131"/>
      <c r="J102" s="132">
        <f>J128</f>
        <v>0</v>
      </c>
      <c r="L102" s="129"/>
    </row>
    <row r="103" spans="2:47" s="89" customFormat="1" ht="21.75" hidden="1" customHeight="1" x14ac:dyDescent="0.2">
      <c r="B103" s="90"/>
      <c r="L103" s="90"/>
    </row>
    <row r="104" spans="2:47" s="89" customFormat="1" ht="6.95" hidden="1" customHeight="1" x14ac:dyDescent="0.2">
      <c r="B104" s="115"/>
      <c r="C104" s="116"/>
      <c r="D104" s="116"/>
      <c r="E104" s="116"/>
      <c r="F104" s="116"/>
      <c r="G104" s="116"/>
      <c r="H104" s="116"/>
      <c r="I104" s="116"/>
      <c r="J104" s="116"/>
      <c r="K104" s="116"/>
      <c r="L104" s="90"/>
    </row>
    <row r="105" spans="2:47" hidden="1" x14ac:dyDescent="0.2"/>
    <row r="106" spans="2:47" hidden="1" x14ac:dyDescent="0.2"/>
    <row r="107" spans="2:47" hidden="1" x14ac:dyDescent="0.2"/>
    <row r="108" spans="2:47" s="89" customFormat="1" ht="6.95" customHeight="1" x14ac:dyDescent="0.2">
      <c r="B108" s="117"/>
      <c r="C108" s="118"/>
      <c r="D108" s="118"/>
      <c r="E108" s="118"/>
      <c r="F108" s="118"/>
      <c r="G108" s="118"/>
      <c r="H108" s="118"/>
      <c r="I108" s="118"/>
      <c r="J108" s="118"/>
      <c r="K108" s="118"/>
      <c r="L108" s="90"/>
    </row>
    <row r="109" spans="2:47" s="89" customFormat="1" ht="24.95" customHeight="1" x14ac:dyDescent="0.2">
      <c r="B109" s="90"/>
      <c r="C109" s="86" t="s">
        <v>113</v>
      </c>
      <c r="L109" s="90"/>
    </row>
    <row r="110" spans="2:47" s="89" customFormat="1" ht="6.95" customHeight="1" x14ac:dyDescent="0.2">
      <c r="B110" s="90"/>
      <c r="L110" s="90"/>
    </row>
    <row r="111" spans="2:47" s="89" customFormat="1" ht="12" customHeight="1" x14ac:dyDescent="0.2">
      <c r="B111" s="90"/>
      <c r="C111" s="88" t="s">
        <v>14</v>
      </c>
      <c r="L111" s="90"/>
    </row>
    <row r="112" spans="2:47" s="89" customFormat="1" ht="16.5" customHeight="1" x14ac:dyDescent="0.2">
      <c r="B112" s="90"/>
      <c r="E112" s="218" t="str">
        <f>E7</f>
        <v>ZŠ Písečná 5144, Chomutov</v>
      </c>
      <c r="F112" s="219"/>
      <c r="G112" s="219"/>
      <c r="H112" s="219"/>
      <c r="L112" s="90"/>
    </row>
    <row r="113" spans="2:63" ht="12" customHeight="1" x14ac:dyDescent="0.2">
      <c r="B113" s="85"/>
      <c r="C113" s="88" t="s">
        <v>104</v>
      </c>
      <c r="L113" s="85"/>
    </row>
    <row r="114" spans="2:63" ht="16.5" customHeight="1" x14ac:dyDescent="0.2">
      <c r="B114" s="85"/>
      <c r="E114" s="218" t="s">
        <v>105</v>
      </c>
      <c r="F114" s="222"/>
      <c r="G114" s="222"/>
      <c r="H114" s="222"/>
      <c r="L114" s="85"/>
    </row>
    <row r="115" spans="2:63" ht="12" customHeight="1" x14ac:dyDescent="0.2">
      <c r="B115" s="85"/>
      <c r="C115" s="88" t="s">
        <v>106</v>
      </c>
      <c r="L115" s="85"/>
    </row>
    <row r="116" spans="2:63" s="89" customFormat="1" ht="16.5" customHeight="1" x14ac:dyDescent="0.2">
      <c r="B116" s="90"/>
      <c r="E116" s="220" t="s">
        <v>173</v>
      </c>
      <c r="F116" s="221"/>
      <c r="G116" s="221"/>
      <c r="H116" s="221"/>
      <c r="L116" s="90"/>
    </row>
    <row r="117" spans="2:63" s="89" customFormat="1" ht="12" customHeight="1" x14ac:dyDescent="0.2">
      <c r="B117" s="90"/>
      <c r="C117" s="88" t="s">
        <v>107</v>
      </c>
      <c r="L117" s="90"/>
    </row>
    <row r="118" spans="2:63" s="89" customFormat="1" ht="16.5" customHeight="1" x14ac:dyDescent="0.2">
      <c r="B118" s="90"/>
      <c r="E118" s="223" t="str">
        <f>E13</f>
        <v>02 (2) - Nábytek_01</v>
      </c>
      <c r="F118" s="221"/>
      <c r="G118" s="221"/>
      <c r="H118" s="221"/>
      <c r="L118" s="90"/>
    </row>
    <row r="119" spans="2:63" s="89" customFormat="1" ht="6.95" customHeight="1" x14ac:dyDescent="0.2">
      <c r="B119" s="90"/>
      <c r="L119" s="90"/>
    </row>
    <row r="120" spans="2:63" s="89" customFormat="1" ht="12" customHeight="1" x14ac:dyDescent="0.2">
      <c r="B120" s="90"/>
      <c r="C120" s="88" t="s">
        <v>18</v>
      </c>
      <c r="F120" s="91" t="str">
        <f>F16</f>
        <v xml:space="preserve"> </v>
      </c>
      <c r="I120" s="88" t="s">
        <v>20</v>
      </c>
      <c r="J120" s="92" t="str">
        <f>IF(J16="","",J16)</f>
        <v>18. 10. 2024</v>
      </c>
      <c r="L120" s="90"/>
    </row>
    <row r="121" spans="2:63" s="89" customFormat="1" ht="6.95" customHeight="1" x14ac:dyDescent="0.2">
      <c r="B121" s="90"/>
      <c r="L121" s="90"/>
    </row>
    <row r="122" spans="2:63" s="89" customFormat="1" ht="25.7" customHeight="1" x14ac:dyDescent="0.2">
      <c r="B122" s="90"/>
      <c r="C122" s="88" t="s">
        <v>22</v>
      </c>
      <c r="F122" s="91" t="str">
        <f>E19</f>
        <v>Statutární město Chomutov</v>
      </c>
      <c r="I122" s="88" t="s">
        <v>28</v>
      </c>
      <c r="J122" s="119" t="str">
        <f>E25</f>
        <v>Digitronic CZ s.r.o. Hradec Králové</v>
      </c>
      <c r="L122" s="90"/>
    </row>
    <row r="123" spans="2:63" s="89" customFormat="1" ht="15.2" customHeight="1" x14ac:dyDescent="0.2">
      <c r="B123" s="90"/>
      <c r="C123" s="88" t="s">
        <v>27</v>
      </c>
      <c r="F123" s="91" t="str">
        <f>IF(E22="","",E22)</f>
        <v xml:space="preserve"> </v>
      </c>
      <c r="I123" s="88" t="s">
        <v>32</v>
      </c>
      <c r="J123" s="119" t="str">
        <f>E28</f>
        <v xml:space="preserve"> </v>
      </c>
      <c r="L123" s="90"/>
    </row>
    <row r="124" spans="2:63" s="89" customFormat="1" ht="10.35" customHeight="1" x14ac:dyDescent="0.2">
      <c r="B124" s="90"/>
      <c r="L124" s="90"/>
    </row>
    <row r="125" spans="2:63" s="133" customFormat="1" ht="29.25" customHeight="1" x14ac:dyDescent="0.2">
      <c r="B125" s="134"/>
      <c r="C125" s="135" t="s">
        <v>114</v>
      </c>
      <c r="D125" s="136" t="s">
        <v>59</v>
      </c>
      <c r="E125" s="136" t="s">
        <v>55</v>
      </c>
      <c r="F125" s="136" t="s">
        <v>56</v>
      </c>
      <c r="G125" s="136" t="s">
        <v>115</v>
      </c>
      <c r="H125" s="136" t="s">
        <v>116</v>
      </c>
      <c r="I125" s="136" t="s">
        <v>117</v>
      </c>
      <c r="J125" s="136" t="s">
        <v>110</v>
      </c>
      <c r="K125" s="137" t="s">
        <v>118</v>
      </c>
      <c r="L125" s="134"/>
      <c r="M125" s="138" t="s">
        <v>1</v>
      </c>
      <c r="N125" s="139" t="s">
        <v>38</v>
      </c>
      <c r="O125" s="139" t="s">
        <v>119</v>
      </c>
      <c r="P125" s="139" t="s">
        <v>120</v>
      </c>
      <c r="Q125" s="139" t="s">
        <v>121</v>
      </c>
      <c r="R125" s="139" t="s">
        <v>122</v>
      </c>
      <c r="S125" s="139" t="s">
        <v>123</v>
      </c>
      <c r="T125" s="140" t="s">
        <v>124</v>
      </c>
    </row>
    <row r="126" spans="2:63" s="89" customFormat="1" ht="23.1" customHeight="1" x14ac:dyDescent="0.25">
      <c r="B126" s="90"/>
      <c r="C126" s="141" t="s">
        <v>125</v>
      </c>
      <c r="J126" s="142">
        <f>BK126</f>
        <v>0</v>
      </c>
      <c r="L126" s="90"/>
      <c r="M126" s="143"/>
      <c r="N126" s="95"/>
      <c r="O126" s="95"/>
      <c r="P126" s="144">
        <f>P127</f>
        <v>0</v>
      </c>
      <c r="Q126" s="95"/>
      <c r="R126" s="144">
        <f>R127</f>
        <v>0</v>
      </c>
      <c r="S126" s="95"/>
      <c r="T126" s="145">
        <f>T127</f>
        <v>0</v>
      </c>
      <c r="AT126" s="82" t="s">
        <v>73</v>
      </c>
      <c r="AU126" s="82" t="s">
        <v>112</v>
      </c>
      <c r="BK126" s="146">
        <f>BK127</f>
        <v>0</v>
      </c>
    </row>
    <row r="127" spans="2:63" s="147" customFormat="1" ht="26.1" customHeight="1" x14ac:dyDescent="0.2">
      <c r="B127" s="148"/>
      <c r="D127" s="149" t="s">
        <v>73</v>
      </c>
      <c r="E127" s="150" t="s">
        <v>146</v>
      </c>
      <c r="F127" s="150" t="s">
        <v>94</v>
      </c>
      <c r="J127" s="151">
        <f>BK127</f>
        <v>0</v>
      </c>
      <c r="L127" s="148"/>
      <c r="M127" s="152"/>
      <c r="P127" s="153">
        <f>P128</f>
        <v>0</v>
      </c>
      <c r="R127" s="153">
        <f>R128</f>
        <v>0</v>
      </c>
      <c r="T127" s="154">
        <f>T128</f>
        <v>0</v>
      </c>
      <c r="AR127" s="149" t="s">
        <v>81</v>
      </c>
      <c r="AT127" s="155" t="s">
        <v>73</v>
      </c>
      <c r="AU127" s="155" t="s">
        <v>74</v>
      </c>
      <c r="AY127" s="149" t="s">
        <v>126</v>
      </c>
      <c r="BK127" s="156">
        <f>BK128</f>
        <v>0</v>
      </c>
    </row>
    <row r="128" spans="2:63" s="147" customFormat="1" ht="23.1" customHeight="1" x14ac:dyDescent="0.2">
      <c r="B128" s="148"/>
      <c r="D128" s="149" t="s">
        <v>73</v>
      </c>
      <c r="E128" s="157" t="s">
        <v>141</v>
      </c>
      <c r="F128" s="157" t="s">
        <v>94</v>
      </c>
      <c r="J128" s="158">
        <f>SUM(J129:J141)</f>
        <v>0</v>
      </c>
      <c r="L128" s="148"/>
      <c r="M128" s="152"/>
      <c r="P128" s="153">
        <f>SUM(P129:P141)</f>
        <v>0</v>
      </c>
      <c r="R128" s="153">
        <f>SUM(R129:R141)</f>
        <v>0</v>
      </c>
      <c r="T128" s="154">
        <f>SUM(T129:T141)</f>
        <v>0</v>
      </c>
      <c r="AR128" s="149" t="s">
        <v>81</v>
      </c>
      <c r="AT128" s="155" t="s">
        <v>73</v>
      </c>
      <c r="AU128" s="155" t="s">
        <v>81</v>
      </c>
      <c r="AY128" s="149" t="s">
        <v>126</v>
      </c>
      <c r="BK128" s="156">
        <f>SUM(BK129:BK141)</f>
        <v>0</v>
      </c>
    </row>
    <row r="129" spans="2:65" s="89" customFormat="1" ht="78" customHeight="1" x14ac:dyDescent="0.2">
      <c r="B129" s="90"/>
      <c r="C129" s="159" t="s">
        <v>81</v>
      </c>
      <c r="D129" s="159" t="s">
        <v>128</v>
      </c>
      <c r="E129" s="160" t="s">
        <v>147</v>
      </c>
      <c r="F129" s="161" t="s">
        <v>175</v>
      </c>
      <c r="G129" s="162" t="s">
        <v>129</v>
      </c>
      <c r="H129" s="163">
        <v>1</v>
      </c>
      <c r="I129" s="171">
        <v>0</v>
      </c>
      <c r="J129" s="164">
        <f t="shared" ref="J129:J141" si="0">ROUND(I129*H129,2)</f>
        <v>0</v>
      </c>
      <c r="K129" s="161" t="s">
        <v>1</v>
      </c>
      <c r="L129" s="90"/>
      <c r="M129" s="165" t="s">
        <v>1</v>
      </c>
      <c r="N129" s="166" t="s">
        <v>39</v>
      </c>
      <c r="O129" s="167">
        <v>0</v>
      </c>
      <c r="P129" s="167">
        <f t="shared" ref="P129:P141" si="1">O129*H129</f>
        <v>0</v>
      </c>
      <c r="Q129" s="167">
        <v>0</v>
      </c>
      <c r="R129" s="167">
        <f t="shared" ref="R129:R141" si="2">Q129*H129</f>
        <v>0</v>
      </c>
      <c r="S129" s="167">
        <v>0</v>
      </c>
      <c r="T129" s="168">
        <f t="shared" ref="T129:T141" si="3">S129*H129</f>
        <v>0</v>
      </c>
      <c r="AR129" s="169" t="s">
        <v>87</v>
      </c>
      <c r="AT129" s="169" t="s">
        <v>128</v>
      </c>
      <c r="AU129" s="169" t="s">
        <v>83</v>
      </c>
      <c r="AY129" s="82" t="s">
        <v>126</v>
      </c>
      <c r="BE129" s="170">
        <f t="shared" ref="BE129:BE141" si="4">IF(N129="základní",J129,0)</f>
        <v>0</v>
      </c>
      <c r="BF129" s="170">
        <f t="shared" ref="BF129:BF141" si="5">IF(N129="snížená",J129,0)</f>
        <v>0</v>
      </c>
      <c r="BG129" s="170">
        <f t="shared" ref="BG129:BG141" si="6">IF(N129="zákl. přenesená",J129,0)</f>
        <v>0</v>
      </c>
      <c r="BH129" s="170">
        <f t="shared" ref="BH129:BH141" si="7">IF(N129="sníž. přenesená",J129,0)</f>
        <v>0</v>
      </c>
      <c r="BI129" s="170">
        <f t="shared" ref="BI129:BI141" si="8">IF(N129="nulová",J129,0)</f>
        <v>0</v>
      </c>
      <c r="BJ129" s="82" t="s">
        <v>81</v>
      </c>
      <c r="BK129" s="170">
        <f t="shared" ref="BK129:BK141" si="9">ROUND(I129*H129,2)</f>
        <v>0</v>
      </c>
      <c r="BL129" s="82" t="s">
        <v>87</v>
      </c>
      <c r="BM129" s="169" t="s">
        <v>83</v>
      </c>
    </row>
    <row r="130" spans="2:65" s="89" customFormat="1" ht="33" customHeight="1" x14ac:dyDescent="0.2">
      <c r="B130" s="90"/>
      <c r="C130" s="159" t="s">
        <v>83</v>
      </c>
      <c r="D130" s="159" t="s">
        <v>128</v>
      </c>
      <c r="E130" s="160" t="s">
        <v>176</v>
      </c>
      <c r="F130" s="161" t="s">
        <v>177</v>
      </c>
      <c r="G130" s="162" t="s">
        <v>129</v>
      </c>
      <c r="H130" s="163">
        <v>3</v>
      </c>
      <c r="I130" s="171">
        <v>0</v>
      </c>
      <c r="J130" s="164">
        <f t="shared" si="0"/>
        <v>0</v>
      </c>
      <c r="K130" s="161" t="s">
        <v>1</v>
      </c>
      <c r="L130" s="90"/>
      <c r="M130" s="165" t="s">
        <v>1</v>
      </c>
      <c r="N130" s="166" t="s">
        <v>39</v>
      </c>
      <c r="O130" s="167">
        <v>0</v>
      </c>
      <c r="P130" s="167">
        <f t="shared" si="1"/>
        <v>0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AR130" s="169" t="s">
        <v>87</v>
      </c>
      <c r="AT130" s="169" t="s">
        <v>128</v>
      </c>
      <c r="AU130" s="169" t="s">
        <v>83</v>
      </c>
      <c r="AY130" s="82" t="s">
        <v>126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82" t="s">
        <v>81</v>
      </c>
      <c r="BK130" s="170">
        <f t="shared" si="9"/>
        <v>0</v>
      </c>
      <c r="BL130" s="82" t="s">
        <v>87</v>
      </c>
      <c r="BM130" s="169" t="s">
        <v>87</v>
      </c>
    </row>
    <row r="131" spans="2:65" s="89" customFormat="1" ht="33" customHeight="1" x14ac:dyDescent="0.2">
      <c r="B131" s="90"/>
      <c r="C131" s="159" t="s">
        <v>86</v>
      </c>
      <c r="D131" s="159" t="s">
        <v>128</v>
      </c>
      <c r="E131" s="160" t="s">
        <v>167</v>
      </c>
      <c r="F131" s="161" t="s">
        <v>172</v>
      </c>
      <c r="G131" s="162" t="s">
        <v>129</v>
      </c>
      <c r="H131" s="163">
        <v>1</v>
      </c>
      <c r="I131" s="171">
        <v>0</v>
      </c>
      <c r="J131" s="164">
        <f t="shared" si="0"/>
        <v>0</v>
      </c>
      <c r="K131" s="161" t="s">
        <v>1</v>
      </c>
      <c r="L131" s="90"/>
      <c r="M131" s="165" t="s">
        <v>1</v>
      </c>
      <c r="N131" s="166" t="s">
        <v>39</v>
      </c>
      <c r="O131" s="167">
        <v>0</v>
      </c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AR131" s="169" t="s">
        <v>87</v>
      </c>
      <c r="AT131" s="169" t="s">
        <v>128</v>
      </c>
      <c r="AU131" s="169" t="s">
        <v>83</v>
      </c>
      <c r="AY131" s="82" t="s">
        <v>126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82" t="s">
        <v>81</v>
      </c>
      <c r="BK131" s="170">
        <f t="shared" si="9"/>
        <v>0</v>
      </c>
      <c r="BL131" s="82" t="s">
        <v>87</v>
      </c>
      <c r="BM131" s="169" t="s">
        <v>88</v>
      </c>
    </row>
    <row r="132" spans="2:65" s="89" customFormat="1" ht="66.75" customHeight="1" x14ac:dyDescent="0.2">
      <c r="B132" s="90"/>
      <c r="C132" s="159" t="s">
        <v>87</v>
      </c>
      <c r="D132" s="159" t="s">
        <v>128</v>
      </c>
      <c r="E132" s="160" t="s">
        <v>178</v>
      </c>
      <c r="F132" s="161" t="s">
        <v>179</v>
      </c>
      <c r="G132" s="162" t="s">
        <v>129</v>
      </c>
      <c r="H132" s="163">
        <v>15</v>
      </c>
      <c r="I132" s="171">
        <v>0</v>
      </c>
      <c r="J132" s="164">
        <f t="shared" si="0"/>
        <v>0</v>
      </c>
      <c r="K132" s="161" t="s">
        <v>1</v>
      </c>
      <c r="L132" s="90"/>
      <c r="M132" s="165" t="s">
        <v>1</v>
      </c>
      <c r="N132" s="166" t="s">
        <v>39</v>
      </c>
      <c r="O132" s="167">
        <v>0</v>
      </c>
      <c r="P132" s="167">
        <f t="shared" si="1"/>
        <v>0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AR132" s="169" t="s">
        <v>87</v>
      </c>
      <c r="AT132" s="169" t="s">
        <v>128</v>
      </c>
      <c r="AU132" s="169" t="s">
        <v>83</v>
      </c>
      <c r="AY132" s="82" t="s">
        <v>126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82" t="s">
        <v>81</v>
      </c>
      <c r="BK132" s="170">
        <f t="shared" si="9"/>
        <v>0</v>
      </c>
      <c r="BL132" s="82" t="s">
        <v>87</v>
      </c>
      <c r="BM132" s="169" t="s">
        <v>131</v>
      </c>
    </row>
    <row r="133" spans="2:65" s="89" customFormat="1" ht="55.5" customHeight="1" x14ac:dyDescent="0.2">
      <c r="B133" s="90"/>
      <c r="C133" s="159" t="s">
        <v>92</v>
      </c>
      <c r="D133" s="159" t="s">
        <v>128</v>
      </c>
      <c r="E133" s="160" t="s">
        <v>180</v>
      </c>
      <c r="F133" s="161" t="s">
        <v>181</v>
      </c>
      <c r="G133" s="162" t="s">
        <v>129</v>
      </c>
      <c r="H133" s="163">
        <v>5</v>
      </c>
      <c r="I133" s="171">
        <v>0</v>
      </c>
      <c r="J133" s="164">
        <f t="shared" si="0"/>
        <v>0</v>
      </c>
      <c r="K133" s="161" t="s">
        <v>1</v>
      </c>
      <c r="L133" s="90"/>
      <c r="M133" s="165" t="s">
        <v>1</v>
      </c>
      <c r="N133" s="166" t="s">
        <v>39</v>
      </c>
      <c r="O133" s="167">
        <v>0</v>
      </c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AR133" s="169" t="s">
        <v>87</v>
      </c>
      <c r="AT133" s="169" t="s">
        <v>128</v>
      </c>
      <c r="AU133" s="169" t="s">
        <v>83</v>
      </c>
      <c r="AY133" s="82" t="s">
        <v>126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82" t="s">
        <v>81</v>
      </c>
      <c r="BK133" s="170">
        <f t="shared" si="9"/>
        <v>0</v>
      </c>
      <c r="BL133" s="82" t="s">
        <v>87</v>
      </c>
      <c r="BM133" s="169" t="s">
        <v>132</v>
      </c>
    </row>
    <row r="134" spans="2:65" s="89" customFormat="1" ht="55.5" customHeight="1" x14ac:dyDescent="0.2">
      <c r="B134" s="90"/>
      <c r="C134" s="159" t="s">
        <v>88</v>
      </c>
      <c r="D134" s="159" t="s">
        <v>128</v>
      </c>
      <c r="E134" s="160" t="s">
        <v>182</v>
      </c>
      <c r="F134" s="161" t="s">
        <v>183</v>
      </c>
      <c r="G134" s="162" t="s">
        <v>129</v>
      </c>
      <c r="H134" s="163">
        <v>5</v>
      </c>
      <c r="I134" s="171">
        <v>0</v>
      </c>
      <c r="J134" s="164">
        <f t="shared" si="0"/>
        <v>0</v>
      </c>
      <c r="K134" s="161" t="s">
        <v>1</v>
      </c>
      <c r="L134" s="90"/>
      <c r="M134" s="165" t="s">
        <v>1</v>
      </c>
      <c r="N134" s="166" t="s">
        <v>39</v>
      </c>
      <c r="O134" s="167">
        <v>0</v>
      </c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AR134" s="169" t="s">
        <v>87</v>
      </c>
      <c r="AT134" s="169" t="s">
        <v>128</v>
      </c>
      <c r="AU134" s="169" t="s">
        <v>83</v>
      </c>
      <c r="AY134" s="82" t="s">
        <v>126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82" t="s">
        <v>81</v>
      </c>
      <c r="BK134" s="170">
        <f t="shared" si="9"/>
        <v>0</v>
      </c>
      <c r="BL134" s="82" t="s">
        <v>87</v>
      </c>
      <c r="BM134" s="169" t="s">
        <v>8</v>
      </c>
    </row>
    <row r="135" spans="2:65" s="89" customFormat="1" ht="24.2" customHeight="1" x14ac:dyDescent="0.2">
      <c r="B135" s="90"/>
      <c r="C135" s="159" t="s">
        <v>133</v>
      </c>
      <c r="D135" s="159" t="s">
        <v>128</v>
      </c>
      <c r="E135" s="160" t="s">
        <v>184</v>
      </c>
      <c r="F135" s="161" t="s">
        <v>185</v>
      </c>
      <c r="G135" s="162" t="s">
        <v>129</v>
      </c>
      <c r="H135" s="163">
        <v>1</v>
      </c>
      <c r="I135" s="171">
        <v>0</v>
      </c>
      <c r="J135" s="164">
        <f t="shared" si="0"/>
        <v>0</v>
      </c>
      <c r="K135" s="161" t="s">
        <v>1</v>
      </c>
      <c r="L135" s="90"/>
      <c r="M135" s="165" t="s">
        <v>1</v>
      </c>
      <c r="N135" s="166" t="s">
        <v>39</v>
      </c>
      <c r="O135" s="167">
        <v>0</v>
      </c>
      <c r="P135" s="167">
        <f t="shared" si="1"/>
        <v>0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AR135" s="169" t="s">
        <v>87</v>
      </c>
      <c r="AT135" s="169" t="s">
        <v>128</v>
      </c>
      <c r="AU135" s="169" t="s">
        <v>83</v>
      </c>
      <c r="AY135" s="82" t="s">
        <v>126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82" t="s">
        <v>81</v>
      </c>
      <c r="BK135" s="170">
        <f t="shared" si="9"/>
        <v>0</v>
      </c>
      <c r="BL135" s="82" t="s">
        <v>87</v>
      </c>
      <c r="BM135" s="169" t="s">
        <v>134</v>
      </c>
    </row>
    <row r="136" spans="2:65" s="89" customFormat="1" ht="76.349999999999994" customHeight="1" x14ac:dyDescent="0.2">
      <c r="B136" s="90"/>
      <c r="C136" s="159" t="s">
        <v>131</v>
      </c>
      <c r="D136" s="159" t="s">
        <v>128</v>
      </c>
      <c r="E136" s="160" t="s">
        <v>186</v>
      </c>
      <c r="F136" s="161" t="s">
        <v>187</v>
      </c>
      <c r="G136" s="162" t="s">
        <v>129</v>
      </c>
      <c r="H136" s="163">
        <v>2</v>
      </c>
      <c r="I136" s="171">
        <v>0</v>
      </c>
      <c r="J136" s="164">
        <f t="shared" si="0"/>
        <v>0</v>
      </c>
      <c r="K136" s="161" t="s">
        <v>1</v>
      </c>
      <c r="L136" s="90"/>
      <c r="M136" s="165" t="s">
        <v>1</v>
      </c>
      <c r="N136" s="166" t="s">
        <v>39</v>
      </c>
      <c r="O136" s="167">
        <v>0</v>
      </c>
      <c r="P136" s="167">
        <f t="shared" si="1"/>
        <v>0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AR136" s="169" t="s">
        <v>87</v>
      </c>
      <c r="AT136" s="169" t="s">
        <v>128</v>
      </c>
      <c r="AU136" s="169" t="s">
        <v>83</v>
      </c>
      <c r="AY136" s="82" t="s">
        <v>126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82" t="s">
        <v>81</v>
      </c>
      <c r="BK136" s="170">
        <f t="shared" si="9"/>
        <v>0</v>
      </c>
      <c r="BL136" s="82" t="s">
        <v>87</v>
      </c>
      <c r="BM136" s="169" t="s">
        <v>130</v>
      </c>
    </row>
    <row r="137" spans="2:65" s="89" customFormat="1" ht="76.349999999999994" customHeight="1" x14ac:dyDescent="0.2">
      <c r="B137" s="90"/>
      <c r="C137" s="159" t="s">
        <v>127</v>
      </c>
      <c r="D137" s="159" t="s">
        <v>128</v>
      </c>
      <c r="E137" s="160" t="s">
        <v>188</v>
      </c>
      <c r="F137" s="161" t="s">
        <v>189</v>
      </c>
      <c r="G137" s="162" t="s">
        <v>129</v>
      </c>
      <c r="H137" s="163">
        <v>2</v>
      </c>
      <c r="I137" s="171">
        <v>0</v>
      </c>
      <c r="J137" s="164">
        <f t="shared" si="0"/>
        <v>0</v>
      </c>
      <c r="K137" s="161" t="s">
        <v>1</v>
      </c>
      <c r="L137" s="90"/>
      <c r="M137" s="165" t="s">
        <v>1</v>
      </c>
      <c r="N137" s="166" t="s">
        <v>39</v>
      </c>
      <c r="O137" s="167">
        <v>0</v>
      </c>
      <c r="P137" s="167">
        <f t="shared" si="1"/>
        <v>0</v>
      </c>
      <c r="Q137" s="167">
        <v>0</v>
      </c>
      <c r="R137" s="167">
        <f t="shared" si="2"/>
        <v>0</v>
      </c>
      <c r="S137" s="167">
        <v>0</v>
      </c>
      <c r="T137" s="168">
        <f t="shared" si="3"/>
        <v>0</v>
      </c>
      <c r="AR137" s="169" t="s">
        <v>87</v>
      </c>
      <c r="AT137" s="169" t="s">
        <v>128</v>
      </c>
      <c r="AU137" s="169" t="s">
        <v>83</v>
      </c>
      <c r="AY137" s="82" t="s">
        <v>126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82" t="s">
        <v>81</v>
      </c>
      <c r="BK137" s="170">
        <f t="shared" si="9"/>
        <v>0</v>
      </c>
      <c r="BL137" s="82" t="s">
        <v>87</v>
      </c>
      <c r="BM137" s="169" t="s">
        <v>135</v>
      </c>
    </row>
    <row r="138" spans="2:65" s="89" customFormat="1" ht="76.349999999999994" customHeight="1" x14ac:dyDescent="0.2">
      <c r="B138" s="90"/>
      <c r="C138" s="159" t="s">
        <v>132</v>
      </c>
      <c r="D138" s="159" t="s">
        <v>128</v>
      </c>
      <c r="E138" s="160" t="s">
        <v>190</v>
      </c>
      <c r="F138" s="161" t="s">
        <v>191</v>
      </c>
      <c r="G138" s="162" t="s">
        <v>129</v>
      </c>
      <c r="H138" s="163">
        <v>4</v>
      </c>
      <c r="I138" s="171">
        <v>0</v>
      </c>
      <c r="J138" s="164">
        <f t="shared" si="0"/>
        <v>0</v>
      </c>
      <c r="K138" s="161" t="s">
        <v>1</v>
      </c>
      <c r="L138" s="90"/>
      <c r="M138" s="165" t="s">
        <v>1</v>
      </c>
      <c r="N138" s="166" t="s">
        <v>39</v>
      </c>
      <c r="O138" s="167">
        <v>0</v>
      </c>
      <c r="P138" s="167">
        <f t="shared" si="1"/>
        <v>0</v>
      </c>
      <c r="Q138" s="167">
        <v>0</v>
      </c>
      <c r="R138" s="167">
        <f t="shared" si="2"/>
        <v>0</v>
      </c>
      <c r="S138" s="167">
        <v>0</v>
      </c>
      <c r="T138" s="168">
        <f t="shared" si="3"/>
        <v>0</v>
      </c>
      <c r="AR138" s="169" t="s">
        <v>87</v>
      </c>
      <c r="AT138" s="169" t="s">
        <v>128</v>
      </c>
      <c r="AU138" s="169" t="s">
        <v>83</v>
      </c>
      <c r="AY138" s="82" t="s">
        <v>126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82" t="s">
        <v>81</v>
      </c>
      <c r="BK138" s="170">
        <f t="shared" si="9"/>
        <v>0</v>
      </c>
      <c r="BL138" s="82" t="s">
        <v>87</v>
      </c>
      <c r="BM138" s="169" t="s">
        <v>102</v>
      </c>
    </row>
    <row r="139" spans="2:65" s="89" customFormat="1" ht="62.85" customHeight="1" x14ac:dyDescent="0.2">
      <c r="B139" s="90"/>
      <c r="C139" s="159" t="s">
        <v>136</v>
      </c>
      <c r="D139" s="159" t="s">
        <v>128</v>
      </c>
      <c r="E139" s="160" t="s">
        <v>169</v>
      </c>
      <c r="F139" s="161" t="s">
        <v>170</v>
      </c>
      <c r="G139" s="162" t="s">
        <v>129</v>
      </c>
      <c r="H139" s="163">
        <v>1</v>
      </c>
      <c r="I139" s="171">
        <v>0</v>
      </c>
      <c r="J139" s="164">
        <f t="shared" si="0"/>
        <v>0</v>
      </c>
      <c r="K139" s="161" t="s">
        <v>1</v>
      </c>
      <c r="L139" s="90"/>
      <c r="M139" s="165" t="s">
        <v>1</v>
      </c>
      <c r="N139" s="166" t="s">
        <v>39</v>
      </c>
      <c r="O139" s="167">
        <v>0</v>
      </c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AR139" s="169" t="s">
        <v>87</v>
      </c>
      <c r="AT139" s="169" t="s">
        <v>128</v>
      </c>
      <c r="AU139" s="169" t="s">
        <v>83</v>
      </c>
      <c r="AY139" s="82" t="s">
        <v>126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82" t="s">
        <v>81</v>
      </c>
      <c r="BK139" s="170">
        <f t="shared" si="9"/>
        <v>0</v>
      </c>
      <c r="BL139" s="82" t="s">
        <v>87</v>
      </c>
      <c r="BM139" s="169" t="s">
        <v>137</v>
      </c>
    </row>
    <row r="140" spans="2:65" s="89" customFormat="1" ht="55.5" customHeight="1" x14ac:dyDescent="0.2">
      <c r="B140" s="90"/>
      <c r="C140" s="159" t="s">
        <v>8</v>
      </c>
      <c r="D140" s="159" t="s">
        <v>128</v>
      </c>
      <c r="E140" s="160" t="s">
        <v>171</v>
      </c>
      <c r="F140" s="161" t="s">
        <v>192</v>
      </c>
      <c r="G140" s="162" t="s">
        <v>129</v>
      </c>
      <c r="H140" s="163">
        <v>30</v>
      </c>
      <c r="I140" s="171">
        <v>0</v>
      </c>
      <c r="J140" s="164">
        <f t="shared" si="0"/>
        <v>0</v>
      </c>
      <c r="K140" s="161" t="s">
        <v>1</v>
      </c>
      <c r="L140" s="90"/>
      <c r="M140" s="165" t="s">
        <v>1</v>
      </c>
      <c r="N140" s="166" t="s">
        <v>39</v>
      </c>
      <c r="O140" s="167">
        <v>0</v>
      </c>
      <c r="P140" s="167">
        <f t="shared" si="1"/>
        <v>0</v>
      </c>
      <c r="Q140" s="167">
        <v>0</v>
      </c>
      <c r="R140" s="167">
        <f t="shared" si="2"/>
        <v>0</v>
      </c>
      <c r="S140" s="167">
        <v>0</v>
      </c>
      <c r="T140" s="168">
        <f t="shared" si="3"/>
        <v>0</v>
      </c>
      <c r="AR140" s="169" t="s">
        <v>87</v>
      </c>
      <c r="AT140" s="169" t="s">
        <v>128</v>
      </c>
      <c r="AU140" s="169" t="s">
        <v>83</v>
      </c>
      <c r="AY140" s="82" t="s">
        <v>126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82" t="s">
        <v>81</v>
      </c>
      <c r="BK140" s="170">
        <f t="shared" si="9"/>
        <v>0</v>
      </c>
      <c r="BL140" s="82" t="s">
        <v>87</v>
      </c>
      <c r="BM140" s="169" t="s">
        <v>138</v>
      </c>
    </row>
    <row r="141" spans="2:65" s="89" customFormat="1" ht="66.75" customHeight="1" x14ac:dyDescent="0.2">
      <c r="B141" s="90"/>
      <c r="C141" s="159" t="s">
        <v>139</v>
      </c>
      <c r="D141" s="159" t="s">
        <v>128</v>
      </c>
      <c r="E141" s="160" t="s">
        <v>193</v>
      </c>
      <c r="F141" s="161" t="s">
        <v>194</v>
      </c>
      <c r="G141" s="162" t="s">
        <v>129</v>
      </c>
      <c r="H141" s="163">
        <v>12</v>
      </c>
      <c r="I141" s="171">
        <v>0</v>
      </c>
      <c r="J141" s="164">
        <f t="shared" si="0"/>
        <v>0</v>
      </c>
      <c r="K141" s="161" t="s">
        <v>1</v>
      </c>
      <c r="L141" s="90"/>
      <c r="M141" s="165" t="s">
        <v>1</v>
      </c>
      <c r="N141" s="166" t="s">
        <v>39</v>
      </c>
      <c r="O141" s="167">
        <v>0</v>
      </c>
      <c r="P141" s="167">
        <f t="shared" si="1"/>
        <v>0</v>
      </c>
      <c r="Q141" s="167">
        <v>0</v>
      </c>
      <c r="R141" s="167">
        <f t="shared" si="2"/>
        <v>0</v>
      </c>
      <c r="S141" s="167">
        <v>0</v>
      </c>
      <c r="T141" s="168">
        <f t="shared" si="3"/>
        <v>0</v>
      </c>
      <c r="AR141" s="169" t="s">
        <v>87</v>
      </c>
      <c r="AT141" s="169" t="s">
        <v>128</v>
      </c>
      <c r="AU141" s="169" t="s">
        <v>83</v>
      </c>
      <c r="AY141" s="82" t="s">
        <v>126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82" t="s">
        <v>81</v>
      </c>
      <c r="BK141" s="170">
        <f t="shared" si="9"/>
        <v>0</v>
      </c>
      <c r="BL141" s="82" t="s">
        <v>87</v>
      </c>
      <c r="BM141" s="169" t="s">
        <v>140</v>
      </c>
    </row>
    <row r="142" spans="2:65" s="89" customFormat="1" ht="6.95" customHeight="1" x14ac:dyDescent="0.2">
      <c r="B142" s="115"/>
      <c r="C142" s="116"/>
      <c r="D142" s="116"/>
      <c r="E142" s="116"/>
      <c r="F142" s="116"/>
      <c r="G142" s="116"/>
      <c r="H142" s="116"/>
      <c r="I142" s="116"/>
      <c r="J142" s="116"/>
      <c r="K142" s="116"/>
      <c r="L142" s="90"/>
    </row>
  </sheetData>
  <sheetProtection algorithmName="SHA-512" hashValue="rgsTMqz3/q7jJBv43xdxZtjFpn5pvIaMyo0iCM7PekecCM42L+mzMplT/NqEavqeYGpY13fk78Hm4Wn3EO6RTA==" saltValue="YeFpQFUZsyOXp6AMHvwJyw==" spinCount="100000" sheet="1" objects="1" scenarios="1" selectLockedCells="1"/>
  <autoFilter ref="C125:K141" xr:uid="{00000000-0009-0000-0000-000012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učebna jazyků</vt:lpstr>
      <vt:lpstr>učebna přírodních věd</vt:lpstr>
      <vt:lpstr>'Rekapitulace stavby'!Názvy_tisku</vt:lpstr>
      <vt:lpstr>'učebna jazyků'!Názvy_tisku</vt:lpstr>
      <vt:lpstr>'učebna přírodních věd'!Názvy_tisku</vt:lpstr>
      <vt:lpstr>'Rekapitulace stavby'!Oblast_tisku</vt:lpstr>
      <vt:lpstr>'učebna jazyků'!Oblast_tisku</vt:lpstr>
      <vt:lpstr>'učebna přírodních věd'!Oblast_tisku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Brožíková Petra</cp:lastModifiedBy>
  <dcterms:created xsi:type="dcterms:W3CDTF">2024-12-03T11:43:02Z</dcterms:created>
  <dcterms:modified xsi:type="dcterms:W3CDTF">2026-02-02T09:05:44Z</dcterms:modified>
</cp:coreProperties>
</file>